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3\FORMAT DATA KUNJUNGAN 2023\DATA DTW 2023\"/>
    </mc:Choice>
  </mc:AlternateContent>
  <bookViews>
    <workbookView xWindow="75" yWindow="75" windowWidth="17520" windowHeight="7335" activeTab="3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52511"/>
</workbook>
</file>

<file path=xl/calcChain.xml><?xml version="1.0" encoding="utf-8"?>
<calcChain xmlns="http://schemas.openxmlformats.org/spreadsheetml/2006/main">
  <c r="H7" i="7" l="1"/>
  <c r="G7" i="7"/>
  <c r="H19" i="7"/>
  <c r="G19" i="7"/>
  <c r="H9" i="7"/>
  <c r="H39" i="7"/>
  <c r="G39" i="7"/>
  <c r="H35" i="7"/>
  <c r="G35" i="7"/>
  <c r="H15" i="7" l="1"/>
  <c r="G15" i="7"/>
  <c r="H17" i="7"/>
  <c r="G17" i="7"/>
  <c r="H31" i="7" l="1"/>
  <c r="G31" i="7"/>
  <c r="H11" i="7"/>
  <c r="G11" i="7"/>
  <c r="H41" i="7"/>
  <c r="G41" i="7"/>
  <c r="H37" i="7" l="1"/>
  <c r="H23" i="7" l="1"/>
  <c r="G23" i="7"/>
  <c r="H25" i="7"/>
  <c r="G25" i="7"/>
  <c r="G21" i="7"/>
  <c r="H27" i="7"/>
  <c r="H29" i="7"/>
  <c r="G29" i="7"/>
  <c r="H43" i="7"/>
  <c r="G43" i="7"/>
  <c r="H33" i="7"/>
  <c r="G33" i="7"/>
  <c r="F15" i="7"/>
  <c r="E15" i="7"/>
  <c r="F7" i="7"/>
  <c r="E7" i="7"/>
  <c r="F39" i="7"/>
  <c r="E39" i="7"/>
  <c r="F19" i="7"/>
  <c r="F43" i="7"/>
  <c r="E43" i="7"/>
  <c r="F13" i="7"/>
  <c r="E13" i="7"/>
  <c r="F17" i="7"/>
  <c r="E17" i="7"/>
  <c r="F29" i="7"/>
  <c r="E29" i="7"/>
  <c r="F35" i="7"/>
  <c r="E35" i="7"/>
  <c r="F23" i="7"/>
  <c r="E23" i="7"/>
  <c r="E21" i="7"/>
  <c r="E9" i="7" l="1"/>
  <c r="F27" i="7" l="1"/>
  <c r="E27" i="7"/>
  <c r="F11" i="7"/>
  <c r="E11" i="7"/>
  <c r="F31" i="7"/>
  <c r="E31" i="7"/>
  <c r="F25" i="7"/>
  <c r="E25" i="7"/>
  <c r="F41" i="7"/>
  <c r="E41" i="7"/>
  <c r="F33" i="7"/>
  <c r="E33" i="7"/>
  <c r="D19" i="7"/>
  <c r="D7" i="7"/>
  <c r="J7" i="7" s="1"/>
  <c r="C7" i="7"/>
  <c r="I7" i="7" s="1"/>
  <c r="I37" i="7" l="1"/>
  <c r="D37" i="7"/>
  <c r="J37" i="7" s="1"/>
  <c r="D43" i="7"/>
  <c r="J43" i="7" s="1"/>
  <c r="C43" i="7"/>
  <c r="I43" i="7" s="1"/>
  <c r="D39" i="7"/>
  <c r="J39" i="7" s="1"/>
  <c r="C39" i="7"/>
  <c r="I39" i="7" s="1"/>
  <c r="D35" i="7" l="1"/>
  <c r="J35" i="7" s="1"/>
  <c r="C35" i="7"/>
  <c r="I35" i="7" s="1"/>
  <c r="D23" i="7"/>
  <c r="J23" i="7" s="1"/>
  <c r="C23" i="7"/>
  <c r="I23" i="7" s="1"/>
  <c r="D41" i="7" l="1"/>
  <c r="J41" i="7" s="1"/>
  <c r="C41" i="7"/>
  <c r="I41" i="7" s="1"/>
  <c r="D17" i="7"/>
  <c r="J17" i="7" s="1"/>
  <c r="C17" i="7"/>
  <c r="I17" i="7" s="1"/>
  <c r="D15" i="7" l="1"/>
  <c r="J15" i="7" s="1"/>
  <c r="C15" i="7"/>
  <c r="I15" i="7" s="1"/>
  <c r="D33" i="7"/>
  <c r="J33" i="7" s="1"/>
  <c r="C33" i="7"/>
  <c r="I33" i="7" s="1"/>
  <c r="D31" i="7"/>
  <c r="J31" i="7" s="1"/>
  <c r="C31" i="7"/>
  <c r="I31" i="7" s="1"/>
  <c r="D29" i="7"/>
  <c r="J29" i="7" s="1"/>
  <c r="C29" i="7"/>
  <c r="I29" i="7" s="1"/>
  <c r="J21" i="7"/>
  <c r="C21" i="7"/>
  <c r="I21" i="7" s="1"/>
  <c r="D13" i="7"/>
  <c r="C13" i="7"/>
  <c r="D11" i="7"/>
  <c r="J11" i="7" s="1"/>
  <c r="C11" i="7"/>
  <c r="I11" i="7" s="1"/>
  <c r="D25" i="7"/>
  <c r="J25" i="7" s="1"/>
  <c r="C25" i="7"/>
  <c r="I25" i="7" s="1"/>
  <c r="J19" i="7"/>
  <c r="D9" i="7"/>
  <c r="J9" i="7" s="1"/>
  <c r="C9" i="7"/>
  <c r="D27" i="7"/>
  <c r="J27" i="7" s="1"/>
  <c r="C27" i="7"/>
  <c r="H37" i="5"/>
  <c r="H33" i="5" l="1"/>
  <c r="G33" i="5"/>
  <c r="H39" i="5"/>
  <c r="G39" i="5"/>
  <c r="H13" i="5" l="1"/>
  <c r="G13" i="5"/>
  <c r="H19" i="5"/>
  <c r="G19" i="5"/>
  <c r="H29" i="5" l="1"/>
  <c r="H17" i="5" l="1"/>
  <c r="G17" i="5"/>
  <c r="H23" i="5"/>
  <c r="G23" i="5"/>
  <c r="H7" i="5"/>
  <c r="G7" i="5"/>
  <c r="H35" i="5"/>
  <c r="G35" i="5"/>
  <c r="H43" i="5" l="1"/>
  <c r="G43" i="5"/>
  <c r="G29" i="5"/>
  <c r="H27" i="5"/>
  <c r="G27" i="5"/>
  <c r="H31" i="5"/>
  <c r="G31" i="5"/>
  <c r="H15" i="5"/>
  <c r="G15" i="5"/>
  <c r="H41" i="5"/>
  <c r="G41" i="5"/>
  <c r="H25" i="5"/>
  <c r="G25" i="5"/>
  <c r="H21" i="5"/>
  <c r="G21" i="5"/>
  <c r="H9" i="5"/>
  <c r="G9" i="5"/>
  <c r="H11" i="5"/>
  <c r="G11" i="5"/>
  <c r="F9" i="5"/>
  <c r="G45" i="5" l="1"/>
  <c r="F33" i="5"/>
  <c r="E33" i="5"/>
  <c r="F37" i="5"/>
  <c r="F19" i="5" l="1"/>
  <c r="E19" i="5"/>
  <c r="F23" i="5"/>
  <c r="E23" i="5"/>
  <c r="F39" i="5"/>
  <c r="E39" i="5"/>
  <c r="F17" i="5"/>
  <c r="E17" i="5"/>
  <c r="F7" i="5"/>
  <c r="E7" i="5"/>
  <c r="F35" i="5" l="1"/>
  <c r="E35" i="5"/>
  <c r="F43" i="5"/>
  <c r="E43" i="5"/>
  <c r="F15" i="5"/>
  <c r="E15" i="5"/>
  <c r="F29" i="5"/>
  <c r="E29" i="5"/>
  <c r="F41" i="5"/>
  <c r="E41" i="5"/>
  <c r="F27" i="5"/>
  <c r="E27" i="5"/>
  <c r="E9" i="5" l="1"/>
  <c r="F25" i="5"/>
  <c r="E25" i="5"/>
  <c r="F21" i="5"/>
  <c r="F31" i="5"/>
  <c r="E31" i="5"/>
  <c r="F11" i="5"/>
  <c r="E11" i="5"/>
  <c r="D13" i="5" l="1"/>
  <c r="C13" i="5"/>
  <c r="D7" i="5" l="1"/>
  <c r="C7" i="5"/>
  <c r="D27" i="5"/>
  <c r="J27" i="5" s="1"/>
  <c r="C27" i="5"/>
  <c r="I27" i="5" s="1"/>
  <c r="J7" i="5" l="1"/>
  <c r="I7" i="5"/>
  <c r="J43" i="5"/>
  <c r="C43" i="5"/>
  <c r="I43" i="5" s="1"/>
  <c r="D19" i="5" l="1"/>
  <c r="J19" i="5" s="1"/>
  <c r="C19" i="5"/>
  <c r="D17" i="5" l="1"/>
  <c r="J17" i="5" s="1"/>
  <c r="C17" i="5"/>
  <c r="I17" i="5" s="1"/>
  <c r="D29" i="5" l="1"/>
  <c r="J29" i="5" s="1"/>
  <c r="C29" i="5"/>
  <c r="I29" i="5" s="1"/>
  <c r="D39" i="5"/>
  <c r="J39" i="5" s="1"/>
  <c r="C39" i="5"/>
  <c r="I39" i="5" s="1"/>
  <c r="I37" i="5"/>
  <c r="D37" i="5"/>
  <c r="J37" i="5" s="1"/>
  <c r="D33" i="5"/>
  <c r="J33" i="5" s="1"/>
  <c r="C33" i="5"/>
  <c r="I33" i="5" s="1"/>
  <c r="D15" i="5"/>
  <c r="J15" i="5" s="1"/>
  <c r="C15" i="5"/>
  <c r="I15" i="5" s="1"/>
  <c r="D23" i="5" l="1"/>
  <c r="J23" i="5" s="1"/>
  <c r="C23" i="5"/>
  <c r="I23" i="5" s="1"/>
  <c r="D35" i="5"/>
  <c r="J35" i="5" s="1"/>
  <c r="C35" i="5"/>
  <c r="I35" i="5" s="1"/>
  <c r="D11" i="5"/>
  <c r="J11" i="5" s="1"/>
  <c r="C11" i="5"/>
  <c r="I11" i="5" s="1"/>
  <c r="J21" i="5"/>
  <c r="D41" i="5"/>
  <c r="J41" i="5" s="1"/>
  <c r="D31" i="5"/>
  <c r="J31" i="5" s="1"/>
  <c r="D25" i="5"/>
  <c r="J25" i="5" s="1"/>
  <c r="D9" i="5"/>
  <c r="C41" i="5"/>
  <c r="I41" i="5" s="1"/>
  <c r="C9" i="5"/>
  <c r="C21" i="5"/>
  <c r="C25" i="5"/>
  <c r="I25" i="5" s="1"/>
  <c r="C31" i="5"/>
  <c r="I31" i="5" s="1"/>
  <c r="C13" i="4"/>
  <c r="I9" i="5" l="1"/>
  <c r="C45" i="5"/>
  <c r="J9" i="5"/>
  <c r="D45" i="5"/>
  <c r="H35" i="4"/>
  <c r="G35" i="4"/>
  <c r="H13" i="4"/>
  <c r="G13" i="4"/>
  <c r="H7" i="4" l="1"/>
  <c r="G7" i="4"/>
  <c r="H37" i="4" l="1"/>
  <c r="H33" i="4"/>
  <c r="G33" i="4"/>
  <c r="H17" i="4"/>
  <c r="G17" i="4"/>
  <c r="H15" i="4"/>
  <c r="G15" i="4"/>
  <c r="H27" i="4"/>
  <c r="G27" i="4"/>
  <c r="H19" i="4"/>
  <c r="H29" i="4" l="1"/>
  <c r="G29" i="4"/>
  <c r="H23" i="4"/>
  <c r="G23" i="4"/>
  <c r="H39" i="4"/>
  <c r="G39" i="4"/>
  <c r="H11" i="4"/>
  <c r="G11" i="4"/>
  <c r="H41" i="4"/>
  <c r="G41" i="4"/>
  <c r="F45" i="7" l="1"/>
  <c r="D45" i="7"/>
  <c r="H45" i="5"/>
  <c r="H31" i="4"/>
  <c r="G31" i="4"/>
  <c r="H25" i="4"/>
  <c r="G25" i="4"/>
  <c r="G21" i="4"/>
  <c r="G19" i="4"/>
  <c r="H9" i="4"/>
  <c r="G9" i="4"/>
  <c r="F27" i="4"/>
  <c r="E27" i="4"/>
  <c r="F39" i="4"/>
  <c r="E39" i="4"/>
  <c r="F13" i="4"/>
  <c r="E13" i="4"/>
  <c r="I13" i="4" s="1"/>
  <c r="F19" i="4"/>
  <c r="H45" i="4" l="1"/>
  <c r="G45" i="4"/>
  <c r="F37" i="4"/>
  <c r="F43" i="4"/>
  <c r="J43" i="4" s="1"/>
  <c r="E43" i="4"/>
  <c r="I43" i="4" s="1"/>
  <c r="F29" i="4"/>
  <c r="E29" i="4"/>
  <c r="F41" i="4" l="1"/>
  <c r="E41" i="4"/>
  <c r="F35" i="4"/>
  <c r="E35" i="4"/>
  <c r="F17" i="4"/>
  <c r="E17" i="4"/>
  <c r="F7" i="4"/>
  <c r="E7" i="4"/>
  <c r="F33" i="4" l="1"/>
  <c r="E33" i="4"/>
  <c r="F31" i="4"/>
  <c r="E31" i="4"/>
  <c r="F23" i="4"/>
  <c r="E23" i="4"/>
  <c r="F15" i="4"/>
  <c r="E15" i="4"/>
  <c r="F11" i="4"/>
  <c r="E11" i="4"/>
  <c r="E45" i="4" s="1"/>
  <c r="F25" i="4"/>
  <c r="E25" i="4"/>
  <c r="E21" i="4"/>
  <c r="E19" i="4"/>
  <c r="I19" i="4" s="1"/>
  <c r="F9" i="4"/>
  <c r="F45" i="4" s="1"/>
  <c r="E9" i="4"/>
  <c r="D29" i="4"/>
  <c r="J29" i="4" s="1"/>
  <c r="C29" i="4"/>
  <c r="I29" i="4" s="1"/>
  <c r="D39" i="4"/>
  <c r="J39" i="4" s="1"/>
  <c r="C39" i="4"/>
  <c r="I39" i="4" s="1"/>
  <c r="D15" i="4"/>
  <c r="C15" i="4"/>
  <c r="I15" i="4" s="1"/>
  <c r="D13" i="4"/>
  <c r="J13" i="4" s="1"/>
  <c r="D27" i="4"/>
  <c r="J27" i="4" s="1"/>
  <c r="C27" i="4"/>
  <c r="I27" i="4" s="1"/>
  <c r="D33" i="4"/>
  <c r="J33" i="4" s="1"/>
  <c r="C33" i="4"/>
  <c r="I33" i="4" s="1"/>
  <c r="D37" i="4"/>
  <c r="J37" i="4" s="1"/>
  <c r="C37" i="4"/>
  <c r="I37" i="4" s="1"/>
  <c r="D7" i="4"/>
  <c r="J7" i="4" s="1"/>
  <c r="C7" i="4"/>
  <c r="I7" i="4" s="1"/>
  <c r="D23" i="4"/>
  <c r="J23" i="4" s="1"/>
  <c r="C23" i="4"/>
  <c r="D35" i="4"/>
  <c r="J35" i="4" s="1"/>
  <c r="C35" i="4"/>
  <c r="I35" i="4" s="1"/>
  <c r="D31" i="4"/>
  <c r="C31" i="4"/>
  <c r="I31" i="4" s="1"/>
  <c r="D41" i="4"/>
  <c r="J41" i="4" s="1"/>
  <c r="C41" i="4"/>
  <c r="I41" i="4" s="1"/>
  <c r="D11" i="4"/>
  <c r="J11" i="4" s="1"/>
  <c r="C11" i="4"/>
  <c r="D21" i="4"/>
  <c r="J21" i="4" s="1"/>
  <c r="C21" i="4"/>
  <c r="D19" i="4"/>
  <c r="J19" i="4" s="1"/>
  <c r="C19" i="4"/>
  <c r="D25" i="4"/>
  <c r="J25" i="4" s="1"/>
  <c r="C25" i="4"/>
  <c r="I25" i="4" s="1"/>
  <c r="D9" i="4"/>
  <c r="C9" i="4"/>
  <c r="I9" i="4" s="1"/>
  <c r="I11" i="4" l="1"/>
  <c r="I23" i="4"/>
  <c r="J15" i="4"/>
  <c r="I21" i="4"/>
  <c r="J9" i="4"/>
  <c r="J31" i="4"/>
  <c r="H35" i="1"/>
  <c r="G35" i="1"/>
  <c r="H19" i="1"/>
  <c r="H17" i="1" l="1"/>
  <c r="G17" i="1"/>
  <c r="H7" i="1"/>
  <c r="G7" i="1"/>
  <c r="H15" i="1"/>
  <c r="G15" i="1"/>
  <c r="H33" i="1"/>
  <c r="G33" i="1"/>
  <c r="H27" i="1"/>
  <c r="G27" i="1"/>
  <c r="H23" i="1"/>
  <c r="G23" i="1"/>
  <c r="H9" i="1"/>
  <c r="G9" i="1"/>
  <c r="H39" i="1"/>
  <c r="G39" i="1"/>
  <c r="H29" i="1"/>
  <c r="G29" i="1"/>
  <c r="H11" i="1"/>
  <c r="G11" i="1"/>
  <c r="H31" i="1"/>
  <c r="H41" i="1"/>
  <c r="G41" i="1"/>
  <c r="G21" i="1" l="1"/>
  <c r="H13" i="1"/>
  <c r="G13" i="1"/>
  <c r="F11" i="1"/>
  <c r="E11" i="1"/>
  <c r="F9" i="1"/>
  <c r="F15" i="1"/>
  <c r="E15" i="1"/>
  <c r="F35" i="1" l="1"/>
  <c r="E35" i="1"/>
  <c r="F33" i="1"/>
  <c r="E33" i="1"/>
  <c r="F29" i="1"/>
  <c r="E29" i="1"/>
  <c r="F17" i="1"/>
  <c r="E17" i="1"/>
  <c r="F39" i="1" l="1"/>
  <c r="E39" i="1"/>
  <c r="F19" i="1"/>
  <c r="I31" i="1" l="1"/>
  <c r="F31" i="1"/>
  <c r="I37" i="1"/>
  <c r="F37" i="1"/>
  <c r="F23" i="1"/>
  <c r="F27" i="1"/>
  <c r="E27" i="1"/>
  <c r="F7" i="1"/>
  <c r="E7" i="1"/>
  <c r="F41" i="1"/>
  <c r="E41" i="1"/>
  <c r="E21" i="1"/>
  <c r="E19" i="1"/>
  <c r="D25" i="1" l="1"/>
  <c r="C25" i="1"/>
  <c r="J21" i="1"/>
  <c r="C21" i="1"/>
  <c r="I21" i="1" s="1"/>
  <c r="D9" i="1"/>
  <c r="J9" i="1" s="1"/>
  <c r="C9" i="1"/>
  <c r="D27" i="1" l="1"/>
  <c r="J27" i="1" s="1"/>
  <c r="C27" i="1"/>
  <c r="I27" i="1" s="1"/>
  <c r="D13" i="1"/>
  <c r="C13" i="1"/>
  <c r="D31" i="1"/>
  <c r="J31" i="1" s="1"/>
  <c r="D11" i="1"/>
  <c r="J11" i="1" s="1"/>
  <c r="C11" i="1"/>
  <c r="I11" i="1" s="1"/>
  <c r="D39" i="1"/>
  <c r="J39" i="1" s="1"/>
  <c r="C39" i="1"/>
  <c r="I39" i="1" s="1"/>
  <c r="D37" i="1"/>
  <c r="J37" i="1" s="1"/>
  <c r="D33" i="1"/>
  <c r="J33" i="1" s="1"/>
  <c r="C33" i="1"/>
  <c r="I33" i="1" s="1"/>
  <c r="D29" i="1"/>
  <c r="J29" i="1" s="1"/>
  <c r="C29" i="1"/>
  <c r="I29" i="1" s="1"/>
  <c r="D23" i="1"/>
  <c r="J23" i="1" s="1"/>
  <c r="C23" i="1"/>
  <c r="I23" i="1" s="1"/>
  <c r="D17" i="1"/>
  <c r="J17" i="1" s="1"/>
  <c r="C17" i="1"/>
  <c r="I17" i="1" s="1"/>
  <c r="D15" i="1"/>
  <c r="J15" i="1" s="1"/>
  <c r="C15" i="1"/>
  <c r="I15" i="1" s="1"/>
  <c r="D19" i="1"/>
  <c r="J19" i="1" s="1"/>
  <c r="C19" i="1"/>
  <c r="D41" i="1"/>
  <c r="J41" i="1" s="1"/>
  <c r="C41" i="1"/>
  <c r="I41" i="1" s="1"/>
  <c r="D35" i="1"/>
  <c r="J35" i="1" s="1"/>
  <c r="C35" i="1"/>
  <c r="I35" i="1" s="1"/>
  <c r="D7" i="1"/>
  <c r="J7" i="1" s="1"/>
  <c r="C7" i="1"/>
  <c r="I7" i="1" s="1"/>
  <c r="H43" i="1" l="1"/>
  <c r="D43" i="1" l="1"/>
  <c r="C43" i="1"/>
  <c r="F25" i="1" l="1"/>
  <c r="J25" i="1" s="1"/>
  <c r="E25" i="1" l="1"/>
  <c r="I25" i="1" s="1"/>
  <c r="F13" i="1" l="1"/>
  <c r="J13" i="1" s="1"/>
  <c r="J43" i="1" l="1"/>
  <c r="F43" i="1"/>
  <c r="E13" i="1" l="1"/>
  <c r="I13" i="1" s="1"/>
  <c r="E9" i="1" l="1"/>
  <c r="I9" i="1" s="1"/>
  <c r="E43" i="1" l="1"/>
  <c r="G19" i="1" l="1"/>
  <c r="I19" i="1" l="1"/>
  <c r="I43" i="1" s="1"/>
  <c r="I46" i="1" s="1"/>
  <c r="G43" i="1"/>
  <c r="C17" i="4" l="1"/>
  <c r="I17" i="4" l="1"/>
  <c r="I45" i="4" s="1"/>
  <c r="C45" i="4"/>
  <c r="D17" i="4"/>
  <c r="J17" i="4" l="1"/>
  <c r="J45" i="4" s="1"/>
  <c r="I48" i="4" s="1"/>
  <c r="D45" i="4"/>
  <c r="F13" i="5" l="1"/>
  <c r="J13" i="5" l="1"/>
  <c r="J45" i="5" s="1"/>
  <c r="F45" i="5"/>
  <c r="E13" i="5" l="1"/>
  <c r="I13" i="5" l="1"/>
  <c r="I19" i="5" l="1"/>
  <c r="E21" i="5" l="1"/>
  <c r="I21" i="5" l="1"/>
  <c r="I45" i="5" s="1"/>
  <c r="I48" i="5" s="1"/>
  <c r="E45" i="5"/>
  <c r="C19" i="7" l="1"/>
  <c r="C45" i="7" l="1"/>
  <c r="E19" i="7" l="1"/>
  <c r="E45" i="7" l="1"/>
  <c r="I19" i="7"/>
  <c r="G27" i="7" l="1"/>
  <c r="I27" i="7" l="1"/>
  <c r="G9" i="7" l="1"/>
  <c r="I9" i="7" l="1"/>
  <c r="H13" i="7" l="1"/>
  <c r="J13" i="7" l="1"/>
  <c r="J45" i="7" s="1"/>
  <c r="H45" i="7"/>
  <c r="G13" i="7" l="1"/>
  <c r="I13" i="7" l="1"/>
  <c r="I45" i="7" s="1"/>
  <c r="I48" i="7" s="1"/>
  <c r="G45" i="7"/>
</calcChain>
</file>

<file path=xl/sharedStrings.xml><?xml version="1.0" encoding="utf-8"?>
<sst xmlns="http://schemas.openxmlformats.org/spreadsheetml/2006/main" count="182" uniqueCount="54">
  <si>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</si>
  <si>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</si>
  <si>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</si>
  <si>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</si>
  <si>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</si>
  <si>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</si>
  <si>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</si>
  <si>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</si>
  <si>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</si>
  <si>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</si>
  <si>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Tirtagangga</t>
  </si>
  <si>
    <t>3.</t>
  </si>
  <si>
    <t>Jemeluk-Amed</t>
  </si>
  <si>
    <t>4.</t>
  </si>
  <si>
    <t>Lingkungan Pura Besakih</t>
  </si>
  <si>
    <t>5.</t>
  </si>
  <si>
    <t>Tukad Telaga Waja</t>
  </si>
  <si>
    <t>6.</t>
  </si>
  <si>
    <t>Yeh Malet</t>
  </si>
  <si>
    <t>7.</t>
  </si>
  <si>
    <t>Tenganan</t>
  </si>
  <si>
    <t>Candidasa</t>
  </si>
  <si>
    <t>Padangbai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</si>
  <si>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</si>
  <si>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</si>
  <si>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</si>
  <si>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</si>
  <si>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</si>
  <si>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</si>
  <si>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</si>
  <si>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</si>
  <si>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</si>
  <si>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</si>
  <si>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Desember</t>
  </si>
  <si>
    <t>Taman Edelweis</t>
  </si>
  <si>
    <t xml:space="preserve">Tulamben - Kubu </t>
  </si>
  <si>
    <t xml:space="preserve"> </t>
  </si>
  <si>
    <t>JUMLAH</t>
  </si>
  <si>
    <t>Bukit Nampo/Bukit Surga</t>
  </si>
  <si>
    <t>Bukit Cemara</t>
  </si>
  <si>
    <t xml:space="preserve">Oktober </t>
  </si>
  <si>
    <t>Nopember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</si>
  <si>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</si>
  <si>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</si>
  <si>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</si>
  <si>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</si>
  <si>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</si>
  <si>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</si>
  <si>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</si>
  <si>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</si>
  <si>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</si>
  <si>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</si>
  <si>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DATA KUNJUNGAN WISATAWAN KE DAYA TARIK WISATA KAB. KARANGASEM TAHUN 2023</t>
  </si>
  <si>
    <t>PUTUNG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</si>
</sst>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b/>
      <i/>
      <sz val="12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askerville Old Face"/>
      <family val="1"/>
    </font>
    <font>
      <b/>
      <sz val="12"/>
      <color theme="1"/>
      <name val="Andalus"/>
      <family val="1"/>
    </font>
    <font>
      <b/>
      <i/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1"/>
      <color theme="1"/>
      <name val="Batang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2" fillId="0" borderId="0"/>
  </cellStyleXfs>
  <cellXfs count="13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1" fontId="3" fillId="0" borderId="0" xfId="1" applyFont="1" applyBorder="1" applyAlignment="1"/>
    <xf numFmtId="3" fontId="3" fillId="0" borderId="0" xfId="0" applyNumberFormat="1" applyFont="1" applyBorder="1"/>
    <xf numFmtId="3" fontId="3" fillId="0" borderId="6" xfId="0" applyNumberFormat="1" applyFont="1" applyBorder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41" fontId="3" fillId="0" borderId="1" xfId="1" applyFont="1" applyBorder="1" applyAlignment="1"/>
    <xf numFmtId="41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3" fontId="4" fillId="3" borderId="1" xfId="0" applyNumberFormat="1" applyFont="1" applyFill="1" applyBorder="1"/>
    <xf numFmtId="41" fontId="3" fillId="0" borderId="1" xfId="1" quotePrefix="1" applyFont="1" applyBorder="1" applyAlignment="1">
      <alignment horizontal="left"/>
    </xf>
    <xf numFmtId="41" fontId="3" fillId="0" borderId="1" xfId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1" fontId="4" fillId="0" borderId="10" xfId="0" applyNumberFormat="1" applyFont="1" applyBorder="1"/>
    <xf numFmtId="0" fontId="16" fillId="0" borderId="0" xfId="0" applyFont="1" applyAlignment="1">
      <alignment horizontal="center" vertical="top" wrapText="1"/>
    </xf>
    <xf numFmtId="0" fontId="4" fillId="0" borderId="0" xfId="0" applyFont="1"/>
    <xf numFmtId="1" fontId="4" fillId="0" borderId="4" xfId="0" applyNumberFormat="1" applyFont="1" applyBorder="1"/>
    <xf numFmtId="41" fontId="3" fillId="0" borderId="10" xfId="1" applyFont="1" applyBorder="1" applyAlignment="1">
      <alignment horizontal="center"/>
    </xf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41" fontId="20" fillId="0" borderId="1" xfId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6" xfId="0" applyNumberFormat="1" applyFont="1" applyBorder="1" applyAlignment="1">
      <alignment horizontal="center"/>
    </xf>
    <xf numFmtId="3" fontId="21" fillId="0" borderId="0" xfId="0" applyNumberFormat="1" applyFont="1" applyBorder="1"/>
    <xf numFmtId="3" fontId="21" fillId="0" borderId="6" xfId="0" applyNumberFormat="1" applyFont="1" applyBorder="1"/>
    <xf numFmtId="3" fontId="22" fillId="0" borderId="1" xfId="0" applyNumberFormat="1" applyFont="1" applyBorder="1" applyAlignment="1">
      <alignment horizontal="center"/>
    </xf>
    <xf numFmtId="41" fontId="22" fillId="0" borderId="1" xfId="1" applyFont="1" applyBorder="1" applyAlignment="1">
      <alignment horizontal="center"/>
    </xf>
    <xf numFmtId="164" fontId="3" fillId="0" borderId="12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3" fillId="0" borderId="10" xfId="0" applyNumberFormat="1" applyFont="1" applyBorder="1" applyAlignment="1">
      <alignment vertical="center"/>
    </xf>
    <xf numFmtId="41" fontId="3" fillId="0" borderId="1" xfId="1" quotePrefix="1" applyFont="1" applyBorder="1" applyAlignment="1">
      <alignment horizontal="left" vertical="center"/>
    </xf>
    <xf numFmtId="41" fontId="3" fillId="0" borderId="1" xfId="1" quotePrefix="1" applyFont="1" applyBorder="1" applyAlignment="1">
      <alignment horizontal="center" vertical="center"/>
    </xf>
    <xf numFmtId="41" fontId="3" fillId="0" borderId="1" xfId="1" applyFont="1" applyBorder="1" applyAlignment="1">
      <alignment horizontal="left" vertical="center"/>
    </xf>
    <xf numFmtId="41" fontId="3" fillId="0" borderId="1" xfId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1" fontId="4" fillId="0" borderId="7" xfId="0" applyNumberFormat="1" applyFont="1" applyBorder="1" applyAlignment="1">
      <alignment vertical="center"/>
    </xf>
    <xf numFmtId="41" fontId="3" fillId="0" borderId="11" xfId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41" fontId="24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164" fontId="3" fillId="0" borderId="12" xfId="0" quotePrefix="1" applyNumberFormat="1" applyFont="1" applyBorder="1" applyAlignment="1">
      <alignment vertic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3" fontId="19" fillId="2" borderId="0" xfId="0" applyNumberFormat="1" applyFont="1" applyFill="1" applyBorder="1" applyAlignment="1">
      <alignment horizontal="center"/>
    </xf>
    <xf numFmtId="3" fontId="19" fillId="2" borderId="6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" fontId="19" fillId="2" borderId="0" xfId="0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1" fontId="26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N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L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L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GUSTU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SEPTEMB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OK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OKTOB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NOPEMB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NOPEMB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DESEMB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ADANGBAI"/>
      <sheetName val="TULAMBEN"/>
      <sheetName val="CANDIDASA"/>
      <sheetName val="EDELWEIS"/>
      <sheetName val="PURI AGUNG"/>
      <sheetName val="BUKIT ASAH"/>
      <sheetName val="D.PENABAN"/>
      <sheetName val="MAHAGANGGA"/>
      <sheetName val="Sheet1"/>
    </sheetNames>
    <sheetDataSet>
      <sheetData sheetId="0">
        <row r="44">
          <cell r="H44">
            <v>345</v>
          </cell>
        </row>
      </sheetData>
      <sheetData sheetId="1">
        <row r="44">
          <cell r="H44">
            <v>7178</v>
          </cell>
        </row>
      </sheetData>
      <sheetData sheetId="2">
        <row r="44">
          <cell r="H44">
            <v>8396</v>
          </cell>
        </row>
      </sheetData>
      <sheetData sheetId="3">
        <row r="45">
          <cell r="H45">
            <v>5140</v>
          </cell>
        </row>
      </sheetData>
      <sheetData sheetId="4">
        <row r="44">
          <cell r="H44">
            <v>1165</v>
          </cell>
        </row>
      </sheetData>
      <sheetData sheetId="5">
        <row r="44">
          <cell r="H44">
            <v>48</v>
          </cell>
        </row>
      </sheetData>
      <sheetData sheetId="6">
        <row r="44">
          <cell r="H44">
            <v>48</v>
          </cell>
        </row>
      </sheetData>
      <sheetData sheetId="7">
        <row r="44">
          <cell r="H44">
            <v>18317</v>
          </cell>
        </row>
      </sheetData>
      <sheetData sheetId="8"/>
      <sheetData sheetId="9">
        <row r="44">
          <cell r="H44">
            <v>308</v>
          </cell>
        </row>
      </sheetData>
      <sheetData sheetId="10">
        <row r="44">
          <cell r="H44">
            <v>719</v>
          </cell>
        </row>
      </sheetData>
      <sheetData sheetId="11">
        <row r="44">
          <cell r="H44">
            <v>1197</v>
          </cell>
        </row>
      </sheetData>
      <sheetData sheetId="12">
        <row r="44">
          <cell r="H44">
            <v>213</v>
          </cell>
        </row>
      </sheetData>
      <sheetData sheetId="13"/>
      <sheetData sheetId="14">
        <row r="44">
          <cell r="G44">
            <v>109</v>
          </cell>
        </row>
      </sheetData>
      <sheetData sheetId="15">
        <row r="44">
          <cell r="H44">
            <v>4671</v>
          </cell>
        </row>
      </sheetData>
      <sheetData sheetId="16">
        <row r="44">
          <cell r="H44">
            <v>20</v>
          </cell>
        </row>
      </sheetData>
      <sheetData sheetId="17">
        <row r="44">
          <cell r="H44">
            <v>468</v>
          </cell>
        </row>
      </sheetData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AMED"/>
      <sheetName val="JEMELUK"/>
      <sheetName val="PUTUNG"/>
      <sheetName val="KUBU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893</v>
          </cell>
        </row>
      </sheetData>
      <sheetData sheetId="1">
        <row r="44">
          <cell r="H44">
            <v>1428</v>
          </cell>
        </row>
      </sheetData>
      <sheetData sheetId="2">
        <row r="44">
          <cell r="H44">
            <v>1944</v>
          </cell>
        </row>
      </sheetData>
      <sheetData sheetId="3">
        <row r="44">
          <cell r="H44">
            <v>1500</v>
          </cell>
        </row>
      </sheetData>
      <sheetData sheetId="4">
        <row r="44">
          <cell r="H44">
            <v>8240</v>
          </cell>
        </row>
      </sheetData>
      <sheetData sheetId="5">
        <row r="44">
          <cell r="H44">
            <v>384</v>
          </cell>
        </row>
      </sheetData>
      <sheetData sheetId="6">
        <row r="44">
          <cell r="H44">
            <v>195</v>
          </cell>
        </row>
      </sheetData>
      <sheetData sheetId="7">
        <row r="44">
          <cell r="H44">
            <v>1227</v>
          </cell>
        </row>
      </sheetData>
      <sheetData sheetId="8">
        <row r="44">
          <cell r="H44">
            <v>2581</v>
          </cell>
        </row>
      </sheetData>
      <sheetData sheetId="9">
        <row r="44">
          <cell r="H44">
            <v>30</v>
          </cell>
        </row>
      </sheetData>
      <sheetData sheetId="10"/>
      <sheetData sheetId="11">
        <row r="44">
          <cell r="C44">
            <v>20</v>
          </cell>
        </row>
      </sheetData>
      <sheetData sheetId="12">
        <row r="44">
          <cell r="H44">
            <v>70</v>
          </cell>
        </row>
      </sheetData>
      <sheetData sheetId="13"/>
      <sheetData sheetId="14">
        <row r="44">
          <cell r="C44">
            <v>315</v>
          </cell>
        </row>
      </sheetData>
      <sheetData sheetId="15">
        <row r="44">
          <cell r="H44">
            <v>145</v>
          </cell>
        </row>
      </sheetData>
      <sheetData sheetId="16">
        <row r="44">
          <cell r="H44">
            <v>7838</v>
          </cell>
        </row>
      </sheetData>
      <sheetData sheetId="17">
        <row r="44">
          <cell r="H44">
            <v>24</v>
          </cell>
        </row>
      </sheetData>
      <sheetData sheetId="18">
        <row r="44">
          <cell r="H44">
            <v>191</v>
          </cell>
        </row>
      </sheetData>
      <sheetData sheetId="19">
        <row r="44">
          <cell r="H44">
            <v>255</v>
          </cell>
        </row>
      </sheetData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219</v>
          </cell>
        </row>
      </sheetData>
      <sheetData sheetId="1">
        <row r="43">
          <cell r="C43">
            <v>16878</v>
          </cell>
        </row>
      </sheetData>
      <sheetData sheetId="2">
        <row r="43">
          <cell r="H43">
            <v>13110</v>
          </cell>
        </row>
      </sheetData>
      <sheetData sheetId="3">
        <row r="41">
          <cell r="H41">
            <v>7693</v>
          </cell>
        </row>
      </sheetData>
      <sheetData sheetId="4">
        <row r="43">
          <cell r="H43">
            <v>2962</v>
          </cell>
        </row>
      </sheetData>
      <sheetData sheetId="5">
        <row r="43">
          <cell r="H43">
            <v>139</v>
          </cell>
        </row>
      </sheetData>
      <sheetData sheetId="6">
        <row r="43">
          <cell r="H43">
            <v>55</v>
          </cell>
        </row>
      </sheetData>
      <sheetData sheetId="7">
        <row r="43">
          <cell r="H43">
            <v>34717</v>
          </cell>
        </row>
      </sheetData>
      <sheetData sheetId="8" refreshError="1"/>
      <sheetData sheetId="9">
        <row r="43">
          <cell r="H43">
            <v>405</v>
          </cell>
        </row>
      </sheetData>
      <sheetData sheetId="10" refreshError="1"/>
      <sheetData sheetId="11">
        <row r="43">
          <cell r="H43">
            <v>2412</v>
          </cell>
        </row>
      </sheetData>
      <sheetData sheetId="12">
        <row r="43">
          <cell r="H43">
            <v>210</v>
          </cell>
        </row>
      </sheetData>
      <sheetData sheetId="13">
        <row r="43">
          <cell r="H43">
            <v>6088</v>
          </cell>
        </row>
      </sheetData>
      <sheetData sheetId="14">
        <row r="43">
          <cell r="H43">
            <v>0</v>
          </cell>
        </row>
      </sheetData>
      <sheetData sheetId="15">
        <row r="43">
          <cell r="H43">
            <v>303</v>
          </cell>
        </row>
      </sheetData>
      <sheetData sheetId="16">
        <row r="43">
          <cell r="H43">
            <v>36</v>
          </cell>
        </row>
      </sheetData>
      <sheetData sheetId="17">
        <row r="43">
          <cell r="H43">
            <v>518</v>
          </cell>
        </row>
      </sheetData>
      <sheetData sheetId="18">
        <row r="43">
          <cell r="H43">
            <v>555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C43">
            <v>1580</v>
          </cell>
        </row>
      </sheetData>
      <sheetData sheetId="1">
        <row r="43">
          <cell r="H43">
            <v>1128</v>
          </cell>
        </row>
      </sheetData>
      <sheetData sheetId="2">
        <row r="43">
          <cell r="C43">
            <v>3660</v>
          </cell>
        </row>
      </sheetData>
      <sheetData sheetId="3">
        <row r="43">
          <cell r="H43">
            <v>1748</v>
          </cell>
        </row>
      </sheetData>
      <sheetData sheetId="4">
        <row r="43">
          <cell r="H43">
            <v>9796</v>
          </cell>
        </row>
      </sheetData>
      <sheetData sheetId="5">
        <row r="43">
          <cell r="H43">
            <v>1649</v>
          </cell>
        </row>
      </sheetData>
      <sheetData sheetId="6">
        <row r="43">
          <cell r="H43">
            <v>137</v>
          </cell>
        </row>
      </sheetData>
      <sheetData sheetId="7">
        <row r="43">
          <cell r="H43">
            <v>966</v>
          </cell>
        </row>
      </sheetData>
      <sheetData sheetId="8">
        <row r="43">
          <cell r="H43">
            <v>3450</v>
          </cell>
        </row>
      </sheetData>
      <sheetData sheetId="9">
        <row r="43">
          <cell r="H43">
            <v>39</v>
          </cell>
        </row>
      </sheetData>
      <sheetData sheetId="10">
        <row r="43">
          <cell r="H43">
            <v>18</v>
          </cell>
        </row>
      </sheetData>
      <sheetData sheetId="11" refreshError="1"/>
      <sheetData sheetId="12">
        <row r="43">
          <cell r="H43">
            <v>264</v>
          </cell>
        </row>
      </sheetData>
      <sheetData sheetId="13">
        <row r="43">
          <cell r="H43">
            <v>138</v>
          </cell>
        </row>
      </sheetData>
      <sheetData sheetId="14">
        <row r="43">
          <cell r="H43">
            <v>9675</v>
          </cell>
        </row>
      </sheetData>
      <sheetData sheetId="15">
        <row r="43">
          <cell r="C43">
            <v>17</v>
          </cell>
        </row>
      </sheetData>
      <sheetData sheetId="16">
        <row r="43">
          <cell r="H43">
            <v>703</v>
          </cell>
        </row>
      </sheetData>
      <sheetData sheetId="17">
        <row r="43">
          <cell r="H43">
            <v>543</v>
          </cell>
        </row>
      </sheetData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617</v>
          </cell>
        </row>
      </sheetData>
      <sheetData sheetId="1">
        <row r="44">
          <cell r="H44">
            <v>21840</v>
          </cell>
        </row>
      </sheetData>
      <sheetData sheetId="2">
        <row r="44">
          <cell r="H44">
            <v>14181</v>
          </cell>
        </row>
      </sheetData>
      <sheetData sheetId="3">
        <row r="43">
          <cell r="H43">
            <v>10792</v>
          </cell>
        </row>
      </sheetData>
      <sheetData sheetId="4">
        <row r="44">
          <cell r="H44">
            <v>4218</v>
          </cell>
        </row>
      </sheetData>
      <sheetData sheetId="5">
        <row r="44">
          <cell r="H44">
            <v>125</v>
          </cell>
        </row>
      </sheetData>
      <sheetData sheetId="6">
        <row r="44">
          <cell r="H44">
            <v>42</v>
          </cell>
        </row>
      </sheetData>
      <sheetData sheetId="7">
        <row r="44">
          <cell r="H44">
            <v>49240</v>
          </cell>
        </row>
      </sheetData>
      <sheetData sheetId="8"/>
      <sheetData sheetId="9">
        <row r="44">
          <cell r="H44">
            <v>671</v>
          </cell>
        </row>
      </sheetData>
      <sheetData sheetId="10">
        <row r="44">
          <cell r="H44">
            <v>25</v>
          </cell>
        </row>
      </sheetData>
      <sheetData sheetId="11">
        <row r="44">
          <cell r="H44">
            <v>2775</v>
          </cell>
        </row>
      </sheetData>
      <sheetData sheetId="12">
        <row r="44">
          <cell r="H44">
            <v>213</v>
          </cell>
        </row>
      </sheetData>
      <sheetData sheetId="13">
        <row r="44">
          <cell r="H44">
            <v>7662</v>
          </cell>
        </row>
      </sheetData>
      <sheetData sheetId="14">
        <row r="44">
          <cell r="H44">
            <v>21940</v>
          </cell>
        </row>
      </sheetData>
      <sheetData sheetId="15">
        <row r="44">
          <cell r="H44">
            <v>567</v>
          </cell>
        </row>
      </sheetData>
      <sheetData sheetId="16">
        <row r="44">
          <cell r="H44">
            <v>86</v>
          </cell>
        </row>
      </sheetData>
      <sheetData sheetId="17">
        <row r="44">
          <cell r="H44">
            <v>571</v>
          </cell>
        </row>
      </sheetData>
      <sheetData sheetId="18">
        <row r="44">
          <cell r="H44">
            <v>690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3111</v>
          </cell>
        </row>
      </sheetData>
      <sheetData sheetId="1">
        <row r="44">
          <cell r="H44">
            <v>823</v>
          </cell>
        </row>
      </sheetData>
      <sheetData sheetId="2">
        <row r="44">
          <cell r="H44">
            <v>3111</v>
          </cell>
        </row>
      </sheetData>
      <sheetData sheetId="3">
        <row r="44">
          <cell r="H44">
            <v>1860</v>
          </cell>
        </row>
      </sheetData>
      <sheetData sheetId="4">
        <row r="44">
          <cell r="H44">
            <v>4547</v>
          </cell>
        </row>
      </sheetData>
      <sheetData sheetId="5">
        <row r="44">
          <cell r="H44">
            <v>559</v>
          </cell>
        </row>
      </sheetData>
      <sheetData sheetId="6">
        <row r="44">
          <cell r="H44">
            <v>187</v>
          </cell>
        </row>
      </sheetData>
      <sheetData sheetId="7">
        <row r="44">
          <cell r="H44">
            <v>1065</v>
          </cell>
        </row>
      </sheetData>
      <sheetData sheetId="8">
        <row r="44">
          <cell r="H44">
            <v>2659</v>
          </cell>
        </row>
      </sheetData>
      <sheetData sheetId="9">
        <row r="44">
          <cell r="H44">
            <v>42</v>
          </cell>
        </row>
      </sheetData>
      <sheetData sheetId="10">
        <row r="44">
          <cell r="H44">
            <v>25</v>
          </cell>
        </row>
      </sheetData>
      <sheetData sheetId="11"/>
      <sheetData sheetId="12">
        <row r="44">
          <cell r="H44">
            <v>410</v>
          </cell>
        </row>
      </sheetData>
      <sheetData sheetId="13">
        <row r="44">
          <cell r="H44">
            <v>97</v>
          </cell>
        </row>
      </sheetData>
      <sheetData sheetId="14">
        <row r="44">
          <cell r="H44">
            <v>6031</v>
          </cell>
        </row>
      </sheetData>
      <sheetData sheetId="15">
        <row r="44">
          <cell r="H44">
            <v>50</v>
          </cell>
        </row>
      </sheetData>
      <sheetData sheetId="16">
        <row r="44">
          <cell r="H44">
            <v>311</v>
          </cell>
        </row>
      </sheetData>
      <sheetData sheetId="17">
        <row r="44">
          <cell r="H44">
            <v>225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912</v>
          </cell>
        </row>
      </sheetData>
      <sheetData sheetId="1">
        <row r="44">
          <cell r="H44">
            <v>32450</v>
          </cell>
        </row>
      </sheetData>
      <sheetData sheetId="2">
        <row r="44">
          <cell r="H44">
            <v>15130</v>
          </cell>
        </row>
      </sheetData>
      <sheetData sheetId="3">
        <row r="43">
          <cell r="H43">
            <v>13212</v>
          </cell>
        </row>
      </sheetData>
      <sheetData sheetId="4">
        <row r="44">
          <cell r="H44">
            <v>5192</v>
          </cell>
        </row>
      </sheetData>
      <sheetData sheetId="5">
        <row r="44">
          <cell r="H44">
            <v>186</v>
          </cell>
        </row>
      </sheetData>
      <sheetData sheetId="6">
        <row r="44">
          <cell r="H44">
            <v>82</v>
          </cell>
        </row>
      </sheetData>
      <sheetData sheetId="7">
        <row r="44">
          <cell r="H44">
            <v>36866</v>
          </cell>
        </row>
      </sheetData>
      <sheetData sheetId="8" refreshError="1"/>
      <sheetData sheetId="9">
        <row r="44">
          <cell r="H44">
            <v>817</v>
          </cell>
        </row>
      </sheetData>
      <sheetData sheetId="10">
        <row r="44">
          <cell r="H44">
            <v>61</v>
          </cell>
        </row>
      </sheetData>
      <sheetData sheetId="11">
        <row r="44">
          <cell r="H44">
            <v>3174</v>
          </cell>
        </row>
      </sheetData>
      <sheetData sheetId="12">
        <row r="44">
          <cell r="H44">
            <v>251</v>
          </cell>
        </row>
      </sheetData>
      <sheetData sheetId="13">
        <row r="44">
          <cell r="H44">
            <v>9014</v>
          </cell>
        </row>
      </sheetData>
      <sheetData sheetId="14">
        <row r="44">
          <cell r="H44">
            <v>72</v>
          </cell>
        </row>
      </sheetData>
      <sheetData sheetId="15">
        <row r="44">
          <cell r="H44">
            <v>721</v>
          </cell>
        </row>
      </sheetData>
      <sheetData sheetId="16">
        <row r="25">
          <cell r="H25">
            <v>63</v>
          </cell>
        </row>
      </sheetData>
      <sheetData sheetId="17">
        <row r="44">
          <cell r="H44">
            <v>960</v>
          </cell>
        </row>
      </sheetData>
      <sheetData sheetId="18">
        <row r="44">
          <cell r="H44">
            <v>898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1927</v>
          </cell>
        </row>
      </sheetData>
      <sheetData sheetId="1">
        <row r="44">
          <cell r="H44">
            <v>861</v>
          </cell>
        </row>
      </sheetData>
      <sheetData sheetId="2">
        <row r="44">
          <cell r="H44">
            <v>1969</v>
          </cell>
        </row>
      </sheetData>
      <sheetData sheetId="3">
        <row r="44">
          <cell r="H44">
            <v>1391</v>
          </cell>
        </row>
      </sheetData>
      <sheetData sheetId="4">
        <row r="44">
          <cell r="H44">
            <v>6041</v>
          </cell>
        </row>
      </sheetData>
      <sheetData sheetId="5">
        <row r="44">
          <cell r="H44">
            <v>435</v>
          </cell>
        </row>
      </sheetData>
      <sheetData sheetId="6">
        <row r="44">
          <cell r="H44">
            <v>365</v>
          </cell>
        </row>
      </sheetData>
      <sheetData sheetId="7">
        <row r="44">
          <cell r="H44">
            <v>4114</v>
          </cell>
        </row>
      </sheetData>
      <sheetData sheetId="8">
        <row r="44">
          <cell r="H44">
            <v>1656</v>
          </cell>
        </row>
      </sheetData>
      <sheetData sheetId="9">
        <row r="44">
          <cell r="H44">
            <v>52</v>
          </cell>
        </row>
      </sheetData>
      <sheetData sheetId="10">
        <row r="44">
          <cell r="H44">
            <v>0</v>
          </cell>
        </row>
      </sheetData>
      <sheetData sheetId="11">
        <row r="44">
          <cell r="H44">
            <v>38</v>
          </cell>
        </row>
      </sheetData>
      <sheetData sheetId="12">
        <row r="44">
          <cell r="H44">
            <v>503</v>
          </cell>
        </row>
      </sheetData>
      <sheetData sheetId="13">
        <row r="44">
          <cell r="H44">
            <v>285</v>
          </cell>
        </row>
      </sheetData>
      <sheetData sheetId="14">
        <row r="44">
          <cell r="H44">
            <v>12750</v>
          </cell>
        </row>
      </sheetData>
      <sheetData sheetId="15">
        <row r="44">
          <cell r="H44">
            <v>36</v>
          </cell>
        </row>
      </sheetData>
      <sheetData sheetId="16">
        <row r="44">
          <cell r="H44">
            <v>424</v>
          </cell>
        </row>
      </sheetData>
      <sheetData sheetId="17">
        <row r="44">
          <cell r="H44">
            <v>436</v>
          </cell>
        </row>
      </sheetData>
      <sheetData sheetId="18">
        <row r="44">
          <cell r="H44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526</v>
          </cell>
        </row>
      </sheetData>
      <sheetData sheetId="1">
        <row r="43">
          <cell r="H43">
            <v>23884</v>
          </cell>
        </row>
      </sheetData>
      <sheetData sheetId="2">
        <row r="43">
          <cell r="H43">
            <v>16246</v>
          </cell>
        </row>
      </sheetData>
      <sheetData sheetId="3">
        <row r="42">
          <cell r="H42">
            <v>10753</v>
          </cell>
        </row>
      </sheetData>
      <sheetData sheetId="4">
        <row r="43">
          <cell r="H43">
            <v>3700</v>
          </cell>
        </row>
      </sheetData>
      <sheetData sheetId="5">
        <row r="43">
          <cell r="H43">
            <v>24</v>
          </cell>
        </row>
      </sheetData>
      <sheetData sheetId="6">
        <row r="43">
          <cell r="H43">
            <v>39</v>
          </cell>
        </row>
      </sheetData>
      <sheetData sheetId="7">
        <row r="43">
          <cell r="H43">
            <v>37115</v>
          </cell>
        </row>
      </sheetData>
      <sheetData sheetId="8"/>
      <sheetData sheetId="9">
        <row r="43">
          <cell r="H43">
            <v>705</v>
          </cell>
        </row>
      </sheetData>
      <sheetData sheetId="10">
        <row r="43">
          <cell r="H43">
            <v>276</v>
          </cell>
        </row>
      </sheetData>
      <sheetData sheetId="11">
        <row r="43">
          <cell r="H43">
            <v>2815</v>
          </cell>
        </row>
      </sheetData>
      <sheetData sheetId="12">
        <row r="43">
          <cell r="H43">
            <v>349</v>
          </cell>
        </row>
      </sheetData>
      <sheetData sheetId="13">
        <row r="43">
          <cell r="H43">
            <v>7096</v>
          </cell>
        </row>
      </sheetData>
      <sheetData sheetId="14">
        <row r="43">
          <cell r="H43">
            <v>72</v>
          </cell>
        </row>
      </sheetData>
      <sheetData sheetId="15">
        <row r="43">
          <cell r="H43">
            <v>583</v>
          </cell>
        </row>
      </sheetData>
      <sheetData sheetId="16">
        <row r="43">
          <cell r="H43">
            <v>91</v>
          </cell>
        </row>
      </sheetData>
      <sheetData sheetId="17">
        <row r="43">
          <cell r="H43">
            <v>720</v>
          </cell>
        </row>
      </sheetData>
      <sheetData sheetId="18">
        <row r="43">
          <cell r="H43">
            <v>724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832</v>
          </cell>
        </row>
      </sheetData>
      <sheetData sheetId="1">
        <row r="43">
          <cell r="H43">
            <v>1648</v>
          </cell>
        </row>
      </sheetData>
      <sheetData sheetId="2">
        <row r="43">
          <cell r="H43">
            <v>1830</v>
          </cell>
        </row>
      </sheetData>
      <sheetData sheetId="3">
        <row r="43">
          <cell r="H43">
            <v>1211</v>
          </cell>
        </row>
      </sheetData>
      <sheetData sheetId="4">
        <row r="43">
          <cell r="H43">
            <v>3249</v>
          </cell>
        </row>
      </sheetData>
      <sheetData sheetId="5">
        <row r="43">
          <cell r="H43">
            <v>474</v>
          </cell>
        </row>
      </sheetData>
      <sheetData sheetId="6">
        <row r="43">
          <cell r="H43">
            <v>91</v>
          </cell>
        </row>
      </sheetData>
      <sheetData sheetId="7">
        <row r="43">
          <cell r="H43">
            <v>1097</v>
          </cell>
        </row>
      </sheetData>
      <sheetData sheetId="8">
        <row r="43">
          <cell r="H43">
            <v>1559</v>
          </cell>
        </row>
      </sheetData>
      <sheetData sheetId="9">
        <row r="43">
          <cell r="H43">
            <v>42</v>
          </cell>
        </row>
      </sheetData>
      <sheetData sheetId="10">
        <row r="43">
          <cell r="H43">
            <v>0</v>
          </cell>
        </row>
      </sheetData>
      <sheetData sheetId="11">
        <row r="43">
          <cell r="H43">
            <v>215</v>
          </cell>
        </row>
      </sheetData>
      <sheetData sheetId="12">
        <row r="43">
          <cell r="H43">
            <v>478</v>
          </cell>
        </row>
      </sheetData>
      <sheetData sheetId="13">
        <row r="43">
          <cell r="H43">
            <v>183</v>
          </cell>
        </row>
      </sheetData>
      <sheetData sheetId="14">
        <row r="43">
          <cell r="H43">
            <v>7103</v>
          </cell>
        </row>
      </sheetData>
      <sheetData sheetId="15">
        <row r="43">
          <cell r="H43">
            <v>32</v>
          </cell>
        </row>
      </sheetData>
      <sheetData sheetId="16">
        <row r="43">
          <cell r="H43">
            <v>101</v>
          </cell>
        </row>
      </sheetData>
      <sheetData sheetId="17">
        <row r="43">
          <cell r="H43">
            <v>228</v>
          </cell>
        </row>
      </sheetData>
      <sheetData sheetId="18">
        <row r="43">
          <cell r="H43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519</v>
          </cell>
        </row>
      </sheetData>
      <sheetData sheetId="1">
        <row r="44">
          <cell r="H44">
            <v>18632</v>
          </cell>
        </row>
      </sheetData>
      <sheetData sheetId="2">
        <row r="44">
          <cell r="H44">
            <v>14489</v>
          </cell>
        </row>
      </sheetData>
      <sheetData sheetId="3">
        <row r="43">
          <cell r="H43">
            <v>9302</v>
          </cell>
        </row>
      </sheetData>
      <sheetData sheetId="4">
        <row r="44">
          <cell r="H44">
            <v>3328</v>
          </cell>
        </row>
      </sheetData>
      <sheetData sheetId="5">
        <row r="44">
          <cell r="H44">
            <v>72</v>
          </cell>
        </row>
      </sheetData>
      <sheetData sheetId="6">
        <row r="44">
          <cell r="H44">
            <v>46</v>
          </cell>
        </row>
      </sheetData>
      <sheetData sheetId="7">
        <row r="44">
          <cell r="H44">
            <v>32466</v>
          </cell>
        </row>
      </sheetData>
      <sheetData sheetId="8"/>
      <sheetData sheetId="9">
        <row r="44">
          <cell r="H44">
            <v>370</v>
          </cell>
        </row>
      </sheetData>
      <sheetData sheetId="10">
        <row r="44">
          <cell r="H44">
            <v>254</v>
          </cell>
        </row>
      </sheetData>
      <sheetData sheetId="11">
        <row r="44">
          <cell r="H44">
            <v>2634</v>
          </cell>
        </row>
      </sheetData>
      <sheetData sheetId="12">
        <row r="44">
          <cell r="H44">
            <v>336</v>
          </cell>
        </row>
      </sheetData>
      <sheetData sheetId="13">
        <row r="44">
          <cell r="H44">
            <v>6989</v>
          </cell>
        </row>
      </sheetData>
      <sheetData sheetId="14">
        <row r="44">
          <cell r="H44">
            <v>91</v>
          </cell>
        </row>
      </sheetData>
      <sheetData sheetId="15">
        <row r="44">
          <cell r="H44">
            <v>376</v>
          </cell>
        </row>
      </sheetData>
      <sheetData sheetId="16">
        <row r="44">
          <cell r="H44">
            <v>52</v>
          </cell>
        </row>
      </sheetData>
      <sheetData sheetId="17">
        <row r="44">
          <cell r="H44">
            <v>563</v>
          </cell>
        </row>
      </sheetData>
      <sheetData sheetId="18">
        <row r="44">
          <cell r="H44">
            <v>671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ADANGBAI"/>
      <sheetName val="TULAMBEN"/>
      <sheetName val="CANDIDASA"/>
      <sheetName val="EDELWEIS"/>
      <sheetName val="PURI AGUNG"/>
      <sheetName val="BUKIT ASAH"/>
      <sheetName val="PENABAN"/>
      <sheetName val="MAHAGANGGA"/>
    </sheetNames>
    <sheetDataSet>
      <sheetData sheetId="0">
        <row r="44">
          <cell r="H44">
            <v>1238</v>
          </cell>
        </row>
      </sheetData>
      <sheetData sheetId="1">
        <row r="44">
          <cell r="H44">
            <v>2000</v>
          </cell>
        </row>
      </sheetData>
      <sheetData sheetId="2">
        <row r="44">
          <cell r="H44">
            <v>4312</v>
          </cell>
        </row>
      </sheetData>
      <sheetData sheetId="3">
        <row r="44">
          <cell r="H44">
            <v>8410</v>
          </cell>
        </row>
      </sheetData>
      <sheetData sheetId="4">
        <row r="44">
          <cell r="H44">
            <v>374</v>
          </cell>
        </row>
      </sheetData>
      <sheetData sheetId="5">
        <row r="44">
          <cell r="H44">
            <v>204</v>
          </cell>
        </row>
      </sheetData>
      <sheetData sheetId="6">
        <row r="44">
          <cell r="H44">
            <v>4156</v>
          </cell>
        </row>
      </sheetData>
      <sheetData sheetId="7">
        <row r="44">
          <cell r="H44">
            <v>3007</v>
          </cell>
        </row>
      </sheetData>
      <sheetData sheetId="8">
        <row r="44">
          <cell r="H44">
            <v>26</v>
          </cell>
        </row>
      </sheetData>
      <sheetData sheetId="9">
        <row r="44">
          <cell r="H44">
            <v>24</v>
          </cell>
        </row>
      </sheetData>
      <sheetData sheetId="10"/>
      <sheetData sheetId="11">
        <row r="44">
          <cell r="H44">
            <v>216</v>
          </cell>
        </row>
      </sheetData>
      <sheetData sheetId="12">
        <row r="44">
          <cell r="H44">
            <v>227</v>
          </cell>
        </row>
      </sheetData>
      <sheetData sheetId="13">
        <row r="44">
          <cell r="H44">
            <v>962</v>
          </cell>
        </row>
      </sheetData>
      <sheetData sheetId="14">
        <row r="44">
          <cell r="H44">
            <v>81</v>
          </cell>
        </row>
      </sheetData>
      <sheetData sheetId="15">
        <row r="44">
          <cell r="H44">
            <v>11158</v>
          </cell>
        </row>
      </sheetData>
      <sheetData sheetId="16">
        <row r="44">
          <cell r="H44">
            <v>96</v>
          </cell>
        </row>
      </sheetData>
      <sheetData sheetId="17">
        <row r="44">
          <cell r="H44">
            <v>158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325</v>
          </cell>
        </row>
      </sheetData>
      <sheetData sheetId="1">
        <row r="44">
          <cell r="H44">
            <v>762</v>
          </cell>
        </row>
      </sheetData>
      <sheetData sheetId="2">
        <row r="44">
          <cell r="H44">
            <v>2380</v>
          </cell>
        </row>
      </sheetData>
      <sheetData sheetId="3">
        <row r="44">
          <cell r="H44">
            <v>1248</v>
          </cell>
        </row>
      </sheetData>
      <sheetData sheetId="4">
        <row r="44">
          <cell r="H44">
            <v>3319</v>
          </cell>
        </row>
      </sheetData>
      <sheetData sheetId="5">
        <row r="44">
          <cell r="H44">
            <v>470</v>
          </cell>
        </row>
      </sheetData>
      <sheetData sheetId="6">
        <row r="44">
          <cell r="H44">
            <v>103</v>
          </cell>
        </row>
      </sheetData>
      <sheetData sheetId="7">
        <row r="44">
          <cell r="H44">
            <v>1031</v>
          </cell>
        </row>
      </sheetData>
      <sheetData sheetId="8">
        <row r="44">
          <cell r="H44">
            <v>1022</v>
          </cell>
        </row>
      </sheetData>
      <sheetData sheetId="9">
        <row r="44">
          <cell r="H44">
            <v>55</v>
          </cell>
        </row>
      </sheetData>
      <sheetData sheetId="10">
        <row r="44">
          <cell r="H44">
            <v>15</v>
          </cell>
        </row>
      </sheetData>
      <sheetData sheetId="11">
        <row r="44">
          <cell r="H44">
            <v>197</v>
          </cell>
        </row>
      </sheetData>
      <sheetData sheetId="12">
        <row r="44">
          <cell r="H44">
            <v>400</v>
          </cell>
        </row>
      </sheetData>
      <sheetData sheetId="13">
        <row r="44">
          <cell r="H44">
            <v>162</v>
          </cell>
        </row>
      </sheetData>
      <sheetData sheetId="14">
        <row r="44">
          <cell r="H44">
            <v>5339</v>
          </cell>
        </row>
      </sheetData>
      <sheetData sheetId="15">
        <row r="44">
          <cell r="H44">
            <v>41</v>
          </cell>
        </row>
      </sheetData>
      <sheetData sheetId="16">
        <row r="44">
          <cell r="H44">
            <v>341</v>
          </cell>
        </row>
      </sheetData>
      <sheetData sheetId="17">
        <row r="44">
          <cell r="H44">
            <v>268</v>
          </cell>
        </row>
      </sheetData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364</v>
          </cell>
        </row>
      </sheetData>
      <sheetData sheetId="1">
        <row r="43">
          <cell r="H43">
            <v>11046</v>
          </cell>
        </row>
      </sheetData>
      <sheetData sheetId="2">
        <row r="43">
          <cell r="H43">
            <v>12288</v>
          </cell>
        </row>
      </sheetData>
      <sheetData sheetId="3">
        <row r="42">
          <cell r="H42">
            <v>6587</v>
          </cell>
        </row>
      </sheetData>
      <sheetData sheetId="4">
        <row r="43">
          <cell r="C43">
            <v>1893</v>
          </cell>
        </row>
      </sheetData>
      <sheetData sheetId="5">
        <row r="43">
          <cell r="H43">
            <v>104</v>
          </cell>
        </row>
      </sheetData>
      <sheetData sheetId="6">
        <row r="43">
          <cell r="H43">
            <v>34</v>
          </cell>
        </row>
      </sheetData>
      <sheetData sheetId="7">
        <row r="43">
          <cell r="H43">
            <v>25004</v>
          </cell>
        </row>
      </sheetData>
      <sheetData sheetId="8" refreshError="1"/>
      <sheetData sheetId="9">
        <row r="43">
          <cell r="H43">
            <v>174</v>
          </cell>
        </row>
      </sheetData>
      <sheetData sheetId="10">
        <row r="43">
          <cell r="H43">
            <v>215</v>
          </cell>
        </row>
      </sheetData>
      <sheetData sheetId="11">
        <row r="43">
          <cell r="H43">
            <v>1796</v>
          </cell>
        </row>
      </sheetData>
      <sheetData sheetId="12">
        <row r="43">
          <cell r="H43">
            <v>326</v>
          </cell>
        </row>
      </sheetData>
      <sheetData sheetId="13">
        <row r="43">
          <cell r="H43">
            <v>4911</v>
          </cell>
        </row>
      </sheetData>
      <sheetData sheetId="14">
        <row r="43">
          <cell r="H43">
            <v>35</v>
          </cell>
        </row>
      </sheetData>
      <sheetData sheetId="15">
        <row r="43">
          <cell r="H43">
            <v>302</v>
          </cell>
        </row>
      </sheetData>
      <sheetData sheetId="16">
        <row r="43">
          <cell r="H43">
            <v>19</v>
          </cell>
        </row>
      </sheetData>
      <sheetData sheetId="17">
        <row r="43">
          <cell r="H43">
            <v>311</v>
          </cell>
        </row>
      </sheetData>
      <sheetData sheetId="18">
        <row r="43">
          <cell r="C43">
            <v>473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771</v>
          </cell>
        </row>
      </sheetData>
      <sheetData sheetId="1">
        <row r="43">
          <cell r="H43">
            <v>1612</v>
          </cell>
        </row>
      </sheetData>
      <sheetData sheetId="2">
        <row r="43">
          <cell r="H43">
            <v>1808</v>
          </cell>
        </row>
      </sheetData>
      <sheetData sheetId="3">
        <row r="43">
          <cell r="H43">
            <v>1122</v>
          </cell>
        </row>
      </sheetData>
      <sheetData sheetId="4">
        <row r="43">
          <cell r="H43">
            <v>3862</v>
          </cell>
        </row>
      </sheetData>
      <sheetData sheetId="5">
        <row r="43">
          <cell r="H43">
            <v>461</v>
          </cell>
        </row>
      </sheetData>
      <sheetData sheetId="6">
        <row r="43">
          <cell r="H43">
            <v>195</v>
          </cell>
        </row>
      </sheetData>
      <sheetData sheetId="7">
        <row r="43">
          <cell r="H43">
            <v>966</v>
          </cell>
        </row>
      </sheetData>
      <sheetData sheetId="8">
        <row r="43">
          <cell r="H43">
            <v>1377</v>
          </cell>
        </row>
      </sheetData>
      <sheetData sheetId="9" refreshError="1"/>
      <sheetData sheetId="10" refreshError="1"/>
      <sheetData sheetId="11">
        <row r="43">
          <cell r="H43">
            <v>152</v>
          </cell>
        </row>
      </sheetData>
      <sheetData sheetId="12">
        <row r="43">
          <cell r="H43">
            <v>195</v>
          </cell>
        </row>
      </sheetData>
      <sheetData sheetId="13">
        <row r="43">
          <cell r="H43">
            <v>169</v>
          </cell>
        </row>
      </sheetData>
      <sheetData sheetId="14">
        <row r="43">
          <cell r="H43">
            <v>5113</v>
          </cell>
        </row>
      </sheetData>
      <sheetData sheetId="15">
        <row r="43">
          <cell r="H43">
            <v>56</v>
          </cell>
        </row>
      </sheetData>
      <sheetData sheetId="16">
        <row r="43">
          <cell r="H43">
            <v>1833</v>
          </cell>
        </row>
      </sheetData>
      <sheetData sheetId="17">
        <row r="43">
          <cell r="H43">
            <v>194</v>
          </cell>
        </row>
      </sheetData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331</v>
          </cell>
        </row>
      </sheetData>
      <sheetData sheetId="1">
        <row r="44">
          <cell r="H44">
            <v>8562</v>
          </cell>
        </row>
      </sheetData>
      <sheetData sheetId="2">
        <row r="44">
          <cell r="C44">
            <v>12950</v>
          </cell>
        </row>
      </sheetData>
      <sheetData sheetId="3">
        <row r="43">
          <cell r="H43">
            <v>4971</v>
          </cell>
        </row>
      </sheetData>
      <sheetData sheetId="4">
        <row r="44">
          <cell r="H44">
            <v>1026</v>
          </cell>
        </row>
      </sheetData>
      <sheetData sheetId="5">
        <row r="44">
          <cell r="C44">
            <v>103</v>
          </cell>
        </row>
      </sheetData>
      <sheetData sheetId="6">
        <row r="44">
          <cell r="H44">
            <v>45</v>
          </cell>
        </row>
      </sheetData>
      <sheetData sheetId="7">
        <row r="44">
          <cell r="H44">
            <v>24602</v>
          </cell>
        </row>
      </sheetData>
      <sheetData sheetId="8"/>
      <sheetData sheetId="9">
        <row r="44">
          <cell r="H44">
            <v>352</v>
          </cell>
        </row>
      </sheetData>
      <sheetData sheetId="10">
        <row r="44">
          <cell r="H44">
            <v>197</v>
          </cell>
        </row>
      </sheetData>
      <sheetData sheetId="11">
        <row r="44">
          <cell r="H44">
            <v>854</v>
          </cell>
        </row>
      </sheetData>
      <sheetData sheetId="12">
        <row r="44">
          <cell r="C44">
            <v>217</v>
          </cell>
        </row>
      </sheetData>
      <sheetData sheetId="13">
        <row r="44">
          <cell r="H44">
            <v>8692</v>
          </cell>
        </row>
      </sheetData>
      <sheetData sheetId="14">
        <row r="44">
          <cell r="C44">
            <v>42</v>
          </cell>
        </row>
      </sheetData>
      <sheetData sheetId="15">
        <row r="44">
          <cell r="H44">
            <v>229</v>
          </cell>
        </row>
      </sheetData>
      <sheetData sheetId="16">
        <row r="44">
          <cell r="H44">
            <v>32</v>
          </cell>
        </row>
      </sheetData>
      <sheetData sheetId="17">
        <row r="44">
          <cell r="H44">
            <v>346</v>
          </cell>
        </row>
      </sheetData>
      <sheetData sheetId="18">
        <row r="44">
          <cell r="H44">
            <v>361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C44">
            <v>1665</v>
          </cell>
        </row>
      </sheetData>
      <sheetData sheetId="1">
        <row r="44">
          <cell r="H44">
            <v>2128</v>
          </cell>
        </row>
      </sheetData>
      <sheetData sheetId="2">
        <row r="44">
          <cell r="H44">
            <v>4285</v>
          </cell>
        </row>
      </sheetData>
      <sheetData sheetId="3">
        <row r="44">
          <cell r="C44">
            <v>2941</v>
          </cell>
        </row>
      </sheetData>
      <sheetData sheetId="4">
        <row r="44">
          <cell r="H44">
            <v>7070</v>
          </cell>
        </row>
      </sheetData>
      <sheetData sheetId="5">
        <row r="44">
          <cell r="H44">
            <v>1257</v>
          </cell>
        </row>
      </sheetData>
      <sheetData sheetId="6">
        <row r="44">
          <cell r="C44">
            <v>190</v>
          </cell>
        </row>
      </sheetData>
      <sheetData sheetId="7">
        <row r="44">
          <cell r="H44">
            <v>1706</v>
          </cell>
        </row>
      </sheetData>
      <sheetData sheetId="8">
        <row r="44">
          <cell r="H44">
            <v>3111</v>
          </cell>
        </row>
      </sheetData>
      <sheetData sheetId="9">
        <row r="44">
          <cell r="H44">
            <v>48</v>
          </cell>
        </row>
      </sheetData>
      <sheetData sheetId="10">
        <row r="44">
          <cell r="C44">
            <v>10</v>
          </cell>
        </row>
      </sheetData>
      <sheetData sheetId="11">
        <row r="44">
          <cell r="H44">
            <v>375</v>
          </cell>
        </row>
      </sheetData>
      <sheetData sheetId="12">
        <row r="44">
          <cell r="H44">
            <v>72</v>
          </cell>
        </row>
      </sheetData>
      <sheetData sheetId="13">
        <row r="44">
          <cell r="C44">
            <v>212</v>
          </cell>
        </row>
      </sheetData>
      <sheetData sheetId="14">
        <row r="44">
          <cell r="H44">
            <v>4711</v>
          </cell>
        </row>
      </sheetData>
      <sheetData sheetId="15">
        <row r="44">
          <cell r="H44">
            <v>48</v>
          </cell>
        </row>
      </sheetData>
      <sheetData sheetId="16">
        <row r="44">
          <cell r="H44">
            <v>1260</v>
          </cell>
        </row>
      </sheetData>
      <sheetData sheetId="17">
        <row r="44">
          <cell r="H44">
            <v>320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KUBU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 refreshError="1"/>
      <sheetData sheetId="1">
        <row r="41">
          <cell r="H41">
            <v>7659</v>
          </cell>
        </row>
      </sheetData>
      <sheetData sheetId="2">
        <row r="41">
          <cell r="H41">
            <v>9900</v>
          </cell>
        </row>
      </sheetData>
      <sheetData sheetId="3">
        <row r="40">
          <cell r="H40">
            <v>4920</v>
          </cell>
        </row>
      </sheetData>
      <sheetData sheetId="4">
        <row r="41">
          <cell r="H41">
            <v>1396</v>
          </cell>
        </row>
      </sheetData>
      <sheetData sheetId="5">
        <row r="41">
          <cell r="H41">
            <v>103</v>
          </cell>
        </row>
      </sheetData>
      <sheetData sheetId="6">
        <row r="41">
          <cell r="H41">
            <v>44</v>
          </cell>
        </row>
      </sheetData>
      <sheetData sheetId="7">
        <row r="41">
          <cell r="H41">
            <v>22204</v>
          </cell>
        </row>
      </sheetData>
      <sheetData sheetId="8" refreshError="1"/>
      <sheetData sheetId="9">
        <row r="41">
          <cell r="C41">
            <v>264</v>
          </cell>
        </row>
      </sheetData>
      <sheetData sheetId="10">
        <row r="41">
          <cell r="H41">
            <v>1156</v>
          </cell>
        </row>
      </sheetData>
      <sheetData sheetId="11">
        <row r="41">
          <cell r="H41">
            <v>143</v>
          </cell>
        </row>
      </sheetData>
      <sheetData sheetId="12">
        <row r="41">
          <cell r="H41">
            <v>220</v>
          </cell>
        </row>
      </sheetData>
      <sheetData sheetId="13">
        <row r="41">
          <cell r="H41">
            <v>4169</v>
          </cell>
        </row>
      </sheetData>
      <sheetData sheetId="14" refreshError="1"/>
      <sheetData sheetId="15">
        <row r="41">
          <cell r="H41">
            <v>193</v>
          </cell>
        </row>
      </sheetData>
      <sheetData sheetId="16">
        <row r="41">
          <cell r="H41">
            <v>19</v>
          </cell>
        </row>
      </sheetData>
      <sheetData sheetId="17">
        <row r="41">
          <cell r="H41">
            <v>423</v>
          </cell>
        </row>
      </sheetData>
      <sheetData sheetId="18">
        <row r="41">
          <cell r="H41">
            <v>419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1">
          <cell r="H41">
            <v>578</v>
          </cell>
        </row>
      </sheetData>
      <sheetData sheetId="1">
        <row r="41">
          <cell r="H41">
            <v>435</v>
          </cell>
        </row>
      </sheetData>
      <sheetData sheetId="2">
        <row r="41">
          <cell r="C41">
            <v>1384</v>
          </cell>
        </row>
      </sheetData>
      <sheetData sheetId="3">
        <row r="41">
          <cell r="H41">
            <v>2386</v>
          </cell>
        </row>
      </sheetData>
      <sheetData sheetId="4">
        <row r="41">
          <cell r="H41">
            <v>3762</v>
          </cell>
        </row>
      </sheetData>
      <sheetData sheetId="5">
        <row r="41">
          <cell r="H41">
            <v>254</v>
          </cell>
        </row>
      </sheetData>
      <sheetData sheetId="6">
        <row r="41">
          <cell r="H41">
            <v>270</v>
          </cell>
        </row>
      </sheetData>
      <sheetData sheetId="7">
        <row r="41">
          <cell r="H41">
            <v>894</v>
          </cell>
        </row>
      </sheetData>
      <sheetData sheetId="8">
        <row r="41">
          <cell r="H41">
            <v>2355</v>
          </cell>
        </row>
      </sheetData>
      <sheetData sheetId="9">
        <row r="41">
          <cell r="H41">
            <v>41</v>
          </cell>
        </row>
      </sheetData>
      <sheetData sheetId="10">
        <row r="41">
          <cell r="H41">
            <v>18</v>
          </cell>
        </row>
      </sheetData>
      <sheetData sheetId="11">
        <row r="41">
          <cell r="H41">
            <v>135</v>
          </cell>
        </row>
      </sheetData>
      <sheetData sheetId="12">
        <row r="41">
          <cell r="H41">
            <v>202</v>
          </cell>
        </row>
      </sheetData>
      <sheetData sheetId="13">
        <row r="41">
          <cell r="H41">
            <v>4982</v>
          </cell>
        </row>
      </sheetData>
      <sheetData sheetId="14">
        <row r="41">
          <cell r="H41">
            <v>114</v>
          </cell>
        </row>
      </sheetData>
      <sheetData sheetId="15">
        <row r="41">
          <cell r="H41">
            <v>211</v>
          </cell>
        </row>
      </sheetData>
      <sheetData sheetId="16">
        <row r="41">
          <cell r="H41">
            <v>209</v>
          </cell>
        </row>
      </sheetData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TULAMBEN"/>
      <sheetName val="KUBU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521</v>
          </cell>
        </row>
      </sheetData>
      <sheetData sheetId="1">
        <row r="44">
          <cell r="H44">
            <v>10141</v>
          </cell>
        </row>
      </sheetData>
      <sheetData sheetId="2">
        <row r="44">
          <cell r="H44">
            <v>11508</v>
          </cell>
        </row>
      </sheetData>
      <sheetData sheetId="3">
        <row r="42">
          <cell r="H42">
            <v>5394</v>
          </cell>
        </row>
      </sheetData>
      <sheetData sheetId="4">
        <row r="44">
          <cell r="H44">
            <v>1481</v>
          </cell>
        </row>
      </sheetData>
      <sheetData sheetId="5">
        <row r="44">
          <cell r="C44">
            <v>62</v>
          </cell>
        </row>
      </sheetData>
      <sheetData sheetId="6">
        <row r="44">
          <cell r="H44">
            <v>47</v>
          </cell>
        </row>
      </sheetData>
      <sheetData sheetId="7">
        <row r="44">
          <cell r="H44">
            <v>24559</v>
          </cell>
        </row>
      </sheetData>
      <sheetData sheetId="8"/>
      <sheetData sheetId="9">
        <row r="44">
          <cell r="H44">
            <v>308</v>
          </cell>
        </row>
      </sheetData>
      <sheetData sheetId="10"/>
      <sheetData sheetId="11"/>
      <sheetData sheetId="12">
        <row r="44">
          <cell r="C44">
            <v>262</v>
          </cell>
        </row>
      </sheetData>
      <sheetData sheetId="13">
        <row r="44">
          <cell r="H44">
            <v>5423</v>
          </cell>
        </row>
      </sheetData>
      <sheetData sheetId="14"/>
      <sheetData sheetId="15">
        <row r="44">
          <cell r="H44">
            <v>239</v>
          </cell>
        </row>
      </sheetData>
      <sheetData sheetId="16">
        <row r="44">
          <cell r="H44">
            <v>29</v>
          </cell>
        </row>
      </sheetData>
      <sheetData sheetId="17">
        <row r="44">
          <cell r="H44">
            <v>420</v>
          </cell>
        </row>
      </sheetData>
      <sheetData sheetId="18">
        <row r="44">
          <cell r="C44">
            <v>641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-AMED"/>
      <sheetName val="KUBU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4">
          <cell r="H44">
            <v>438</v>
          </cell>
        </row>
      </sheetData>
      <sheetData sheetId="1">
        <row r="43">
          <cell r="H43">
            <v>837</v>
          </cell>
        </row>
      </sheetData>
      <sheetData sheetId="2">
        <row r="44">
          <cell r="H44">
            <v>1542</v>
          </cell>
        </row>
      </sheetData>
      <sheetData sheetId="3">
        <row r="44">
          <cell r="H44">
            <v>2204</v>
          </cell>
        </row>
      </sheetData>
      <sheetData sheetId="4">
        <row r="44">
          <cell r="H44">
            <v>3867</v>
          </cell>
        </row>
      </sheetData>
      <sheetData sheetId="5">
        <row r="44">
          <cell r="H44">
            <v>463</v>
          </cell>
        </row>
      </sheetData>
      <sheetData sheetId="6">
        <row r="44">
          <cell r="C44">
            <v>129</v>
          </cell>
        </row>
      </sheetData>
      <sheetData sheetId="7">
        <row r="44">
          <cell r="H44">
            <v>989</v>
          </cell>
        </row>
      </sheetData>
      <sheetData sheetId="8">
        <row r="44">
          <cell r="H44">
            <v>1954</v>
          </cell>
        </row>
      </sheetData>
      <sheetData sheetId="9"/>
      <sheetData sheetId="10">
        <row r="44">
          <cell r="H44">
            <v>12</v>
          </cell>
        </row>
      </sheetData>
      <sheetData sheetId="11"/>
      <sheetData sheetId="12"/>
      <sheetData sheetId="13">
        <row r="44">
          <cell r="H44">
            <v>67</v>
          </cell>
        </row>
      </sheetData>
      <sheetData sheetId="14">
        <row r="44">
          <cell r="H44">
            <v>6558</v>
          </cell>
        </row>
      </sheetData>
      <sheetData sheetId="15">
        <row r="44">
          <cell r="H44">
            <v>61</v>
          </cell>
        </row>
      </sheetData>
      <sheetData sheetId="16">
        <row r="44">
          <cell r="H44">
            <v>277</v>
          </cell>
        </row>
      </sheetData>
      <sheetData sheetId="17">
        <row r="44">
          <cell r="H44">
            <v>400</v>
          </cell>
        </row>
      </sheetData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AMED"/>
      <sheetName val="PUTUNG"/>
      <sheetName val="TULAMBEN"/>
      <sheetName val="KUBU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3">
          <cell r="H43">
            <v>249</v>
          </cell>
        </row>
      </sheetData>
      <sheetData sheetId="1">
        <row r="43">
          <cell r="H43">
            <v>9168</v>
          </cell>
        </row>
      </sheetData>
      <sheetData sheetId="2">
        <row r="43">
          <cell r="H43">
            <v>9599</v>
          </cell>
        </row>
      </sheetData>
      <sheetData sheetId="3">
        <row r="42">
          <cell r="H42">
            <v>7204</v>
          </cell>
        </row>
      </sheetData>
      <sheetData sheetId="4">
        <row r="43">
          <cell r="H43">
            <v>1995</v>
          </cell>
        </row>
      </sheetData>
      <sheetData sheetId="5">
        <row r="43">
          <cell r="H43">
            <v>158</v>
          </cell>
        </row>
      </sheetData>
      <sheetData sheetId="6">
        <row r="43">
          <cell r="H43">
            <v>67</v>
          </cell>
        </row>
      </sheetData>
      <sheetData sheetId="7">
        <row r="43">
          <cell r="H43">
            <v>29811</v>
          </cell>
        </row>
      </sheetData>
      <sheetData sheetId="8">
        <row r="43">
          <cell r="H43">
            <v>0</v>
          </cell>
        </row>
      </sheetData>
      <sheetData sheetId="9">
        <row r="43">
          <cell r="C43">
            <v>371</v>
          </cell>
        </row>
      </sheetData>
      <sheetData sheetId="10">
        <row r="43">
          <cell r="C43">
            <v>487</v>
          </cell>
        </row>
      </sheetData>
      <sheetData sheetId="11"/>
      <sheetData sheetId="12">
        <row r="43">
          <cell r="H43">
            <v>2606</v>
          </cell>
        </row>
      </sheetData>
      <sheetData sheetId="13">
        <row r="43">
          <cell r="H43">
            <v>310</v>
          </cell>
        </row>
      </sheetData>
      <sheetData sheetId="14">
        <row r="43">
          <cell r="H43">
            <v>253</v>
          </cell>
        </row>
      </sheetData>
      <sheetData sheetId="15">
        <row r="43">
          <cell r="H43">
            <v>6852</v>
          </cell>
        </row>
      </sheetData>
      <sheetData sheetId="16">
        <row r="43">
          <cell r="H43">
            <v>0</v>
          </cell>
        </row>
      </sheetData>
      <sheetData sheetId="17">
        <row r="43">
          <cell r="H43">
            <v>408</v>
          </cell>
        </row>
      </sheetData>
      <sheetData sheetId="18">
        <row r="43">
          <cell r="H43">
            <v>21</v>
          </cell>
        </row>
      </sheetData>
      <sheetData sheetId="19">
        <row r="43">
          <cell r="H43">
            <v>533</v>
          </cell>
        </row>
      </sheetData>
      <sheetData sheetId="20">
        <row r="43">
          <cell r="H43">
            <v>665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AMED"/>
      <sheetName val="JEMELUK"/>
      <sheetName val="PUTUNG"/>
      <sheetName val="KUBU"/>
      <sheetName val="TULAMBEN"/>
      <sheetName val="CANDIDASA"/>
      <sheetName val="BUKIT ASAH"/>
      <sheetName val="PURI AGUNG"/>
      <sheetName val="PENABAN"/>
      <sheetName val="MAHAGANGGA"/>
      <sheetName val="PADANGBAI"/>
    </sheetNames>
    <sheetDataSet>
      <sheetData sheetId="0">
        <row r="43">
          <cell r="H43">
            <v>567</v>
          </cell>
        </row>
      </sheetData>
      <sheetData sheetId="1">
        <row r="43">
          <cell r="H43">
            <v>722</v>
          </cell>
        </row>
      </sheetData>
      <sheetData sheetId="2">
        <row r="43">
          <cell r="H43">
            <v>2928</v>
          </cell>
        </row>
      </sheetData>
      <sheetData sheetId="3">
        <row r="43">
          <cell r="H43">
            <v>1094</v>
          </cell>
        </row>
      </sheetData>
      <sheetData sheetId="4">
        <row r="43">
          <cell r="H43">
            <v>5998</v>
          </cell>
        </row>
      </sheetData>
      <sheetData sheetId="5">
        <row r="43">
          <cell r="H43">
            <v>660</v>
          </cell>
        </row>
      </sheetData>
      <sheetData sheetId="6">
        <row r="43">
          <cell r="H43">
            <v>319</v>
          </cell>
        </row>
      </sheetData>
      <sheetData sheetId="7">
        <row r="43">
          <cell r="H43">
            <v>887</v>
          </cell>
        </row>
      </sheetData>
      <sheetData sheetId="8">
        <row r="43">
          <cell r="H43">
            <v>4525</v>
          </cell>
        </row>
      </sheetData>
      <sheetData sheetId="9">
        <row r="43">
          <cell r="H43">
            <v>41</v>
          </cell>
        </row>
      </sheetData>
      <sheetData sheetId="10"/>
      <sheetData sheetId="11">
        <row r="43">
          <cell r="H43">
            <v>27</v>
          </cell>
        </row>
      </sheetData>
      <sheetData sheetId="12"/>
      <sheetData sheetId="13">
        <row r="43">
          <cell r="H43">
            <v>0</v>
          </cell>
        </row>
      </sheetData>
      <sheetData sheetId="14">
        <row r="43">
          <cell r="H43">
            <v>187</v>
          </cell>
        </row>
      </sheetData>
      <sheetData sheetId="15">
        <row r="43">
          <cell r="H43">
            <v>119</v>
          </cell>
        </row>
      </sheetData>
      <sheetData sheetId="16">
        <row r="43">
          <cell r="H43">
            <v>10769</v>
          </cell>
        </row>
      </sheetData>
      <sheetData sheetId="17">
        <row r="43">
          <cell r="H43">
            <v>38</v>
          </cell>
        </row>
      </sheetData>
      <sheetData sheetId="18">
        <row r="43">
          <cell r="H43">
            <v>551</v>
          </cell>
        </row>
      </sheetData>
      <sheetData sheetId="19">
        <row r="43">
          <cell r="H43">
            <v>539</v>
          </cell>
        </row>
      </sheetData>
      <sheetData sheetId="20">
        <row r="43">
          <cell r="H43">
            <v>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AMED"/>
      <sheetName val="PUTUNG"/>
      <sheetName val="TULAMBEN"/>
      <sheetName val="KUBU"/>
      <sheetName val="CANDIDASA"/>
      <sheetName val="BUKIT ASAH"/>
      <sheetName val="EDELWEIS"/>
      <sheetName val="PURI AGUNG"/>
      <sheetName val="D.PENABAN"/>
      <sheetName val="MAHAGANGGA"/>
      <sheetName val="PADANGBAI"/>
    </sheetNames>
    <sheetDataSet>
      <sheetData sheetId="0">
        <row r="44">
          <cell r="H44">
            <v>421</v>
          </cell>
        </row>
      </sheetData>
      <sheetData sheetId="1">
        <row r="44">
          <cell r="H44">
            <v>16041</v>
          </cell>
        </row>
      </sheetData>
      <sheetData sheetId="2">
        <row r="44">
          <cell r="H44">
            <v>13617</v>
          </cell>
        </row>
      </sheetData>
      <sheetData sheetId="3">
        <row r="43">
          <cell r="H43">
            <v>8621</v>
          </cell>
        </row>
      </sheetData>
      <sheetData sheetId="4">
        <row r="44">
          <cell r="H44">
            <v>3004</v>
          </cell>
        </row>
      </sheetData>
      <sheetData sheetId="5">
        <row r="44">
          <cell r="H44">
            <v>122</v>
          </cell>
        </row>
      </sheetData>
      <sheetData sheetId="6">
        <row r="44">
          <cell r="H44">
            <v>43</v>
          </cell>
        </row>
      </sheetData>
      <sheetData sheetId="7">
        <row r="44">
          <cell r="H44">
            <v>34370</v>
          </cell>
        </row>
      </sheetData>
      <sheetData sheetId="8"/>
      <sheetData sheetId="9">
        <row r="44">
          <cell r="C44">
            <v>370</v>
          </cell>
        </row>
      </sheetData>
      <sheetData sheetId="10">
        <row r="44">
          <cell r="C44">
            <v>480</v>
          </cell>
        </row>
      </sheetData>
      <sheetData sheetId="11">
        <row r="44">
          <cell r="H44">
            <v>47</v>
          </cell>
        </row>
      </sheetData>
      <sheetData sheetId="12">
        <row r="44">
          <cell r="C44">
            <v>2188</v>
          </cell>
        </row>
      </sheetData>
      <sheetData sheetId="13">
        <row r="44">
          <cell r="C44">
            <v>171</v>
          </cell>
        </row>
      </sheetData>
      <sheetData sheetId="14">
        <row r="44">
          <cell r="C44">
            <v>106</v>
          </cell>
        </row>
      </sheetData>
      <sheetData sheetId="15">
        <row r="44">
          <cell r="H44">
            <v>6183</v>
          </cell>
        </row>
      </sheetData>
      <sheetData sheetId="16">
        <row r="44">
          <cell r="H44">
            <v>53</v>
          </cell>
        </row>
      </sheetData>
      <sheetData sheetId="17">
        <row r="44">
          <cell r="H44">
            <v>326</v>
          </cell>
        </row>
      </sheetData>
      <sheetData sheetId="18">
        <row r="44">
          <cell r="H44">
            <v>57</v>
          </cell>
        </row>
      </sheetData>
      <sheetData sheetId="19">
        <row r="44">
          <cell r="H44">
            <v>532</v>
          </cell>
        </row>
      </sheetData>
      <sheetData sheetId="20">
        <row r="44">
          <cell r="C44">
            <v>636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22" workbookViewId="0">
      <selection activeCell="L21" sqref="L21"/>
    </sheetView>
  </sheetViews>
  <sheetFormatPr defaultColWidth="9.125" defaultRowHeight="14.25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>
      <c r="A1" s="120" t="s">
        <v>52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5">
      <c r="A2" s="120" t="s">
        <v>46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2" ht="16.5">
      <c r="A4" s="122" t="s">
        <v>0</v>
      </c>
      <c r="B4" s="122" t="s">
        <v>1</v>
      </c>
      <c r="C4" s="121" t="s">
        <v>2</v>
      </c>
      <c r="D4" s="121"/>
      <c r="E4" s="121" t="s">
        <v>3</v>
      </c>
      <c r="F4" s="121"/>
      <c r="G4" s="121" t="s">
        <v>4</v>
      </c>
      <c r="H4" s="121"/>
      <c r="I4" s="121" t="s">
        <v>5</v>
      </c>
      <c r="J4" s="121"/>
    </row>
    <row r="5" spans="1:12" ht="16.5">
      <c r="A5" s="123"/>
      <c r="B5" s="123"/>
      <c r="C5" s="48" t="s">
        <v>6</v>
      </c>
      <c r="D5" s="48" t="s">
        <v>7</v>
      </c>
      <c r="E5" s="48" t="s">
        <v>6</v>
      </c>
      <c r="F5" s="48" t="s">
        <v>7</v>
      </c>
      <c r="G5" s="48" t="s">
        <v>6</v>
      </c>
      <c r="H5" s="48" t="s">
        <v>7</v>
      </c>
      <c r="I5" s="48" t="s">
        <v>6</v>
      </c>
      <c r="J5" s="48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">
      <c r="A7" s="3" t="s">
        <v>8</v>
      </c>
      <c r="B7" s="59" t="s">
        <v>10</v>
      </c>
      <c r="C7" s="5">
        <f>[1]TIRTAGANGGA!$H$44</f>
        <v>8396</v>
      </c>
      <c r="D7" s="6">
        <f>[2]TIRTAGANGGA!$H$44</f>
        <v>4312</v>
      </c>
      <c r="E7" s="7">
        <f>[3]TIRTAGANGGA!$H$41</f>
        <v>9900</v>
      </c>
      <c r="F7" s="9">
        <f>[4]TIRTAGANGGA!$H$41</f>
        <v>2386</v>
      </c>
      <c r="G7" s="9">
        <f>[5]TIRTAGANGGA!$H$44</f>
        <v>11508</v>
      </c>
      <c r="H7" s="9">
        <f>[6]TIRTAGANGGA!$H$44</f>
        <v>2204</v>
      </c>
      <c r="I7" s="74">
        <f>C7+E7+G7</f>
        <v>29804</v>
      </c>
      <c r="J7" s="74">
        <f>D7+F7+H7</f>
        <v>8902</v>
      </c>
    </row>
    <row r="8" spans="1:12" ht="15">
      <c r="A8" s="3"/>
      <c r="B8" s="11"/>
      <c r="C8" s="9"/>
      <c r="D8" s="9"/>
      <c r="E8" s="9"/>
      <c r="F8" s="9"/>
      <c r="G8" s="9"/>
      <c r="H8" s="9"/>
      <c r="I8" s="74"/>
      <c r="J8" s="74"/>
    </row>
    <row r="9" spans="1:12" ht="15">
      <c r="A9" s="3" t="s">
        <v>9</v>
      </c>
      <c r="B9" s="11" t="s">
        <v>12</v>
      </c>
      <c r="C9" s="7">
        <f>[1]JEMELUK!$H$44</f>
        <v>308</v>
      </c>
      <c r="D9" s="7">
        <f>[2]JEMELUK!$H$44</f>
        <v>24</v>
      </c>
      <c r="E9" s="7">
        <f>'[3]JEMELUK-AMED'!$C$41</f>
        <v>264</v>
      </c>
      <c r="F9" s="7">
        <f>'[4]JEMELUK-AMED'!$H$41</f>
        <v>18</v>
      </c>
      <c r="G9" s="7">
        <f>'[5]JEMELUK-AMED'!$H$44</f>
        <v>308</v>
      </c>
      <c r="H9" s="7">
        <f>'[6]JEMELUK-AMED'!$H$44</f>
        <v>12</v>
      </c>
      <c r="I9" s="74">
        <f>C9+E9+G9</f>
        <v>880</v>
      </c>
      <c r="J9" s="74">
        <f>D9+F9+H9</f>
        <v>54</v>
      </c>
    </row>
    <row r="10" spans="1:12" ht="15">
      <c r="A10" s="3"/>
      <c r="B10" s="11"/>
      <c r="C10" s="9"/>
      <c r="D10" s="9"/>
      <c r="E10" s="9"/>
      <c r="F10" s="9"/>
      <c r="G10" s="9"/>
      <c r="H10" s="9"/>
      <c r="I10" s="74"/>
      <c r="J10" s="74"/>
    </row>
    <row r="11" spans="1:12" ht="15">
      <c r="A11" s="3" t="s">
        <v>11</v>
      </c>
      <c r="B11" s="11" t="s">
        <v>14</v>
      </c>
      <c r="C11" s="9">
        <f>[1]BESAKIH!$H$44</f>
        <v>7178</v>
      </c>
      <c r="D11" s="9">
        <f>[2]BESAKIH!$H$44</f>
        <v>2000</v>
      </c>
      <c r="E11" s="9">
        <f>[3]BESAKIH!$H$41</f>
        <v>7659</v>
      </c>
      <c r="F11" s="9">
        <f>[4]BESAKIH!$C$41</f>
        <v>1384</v>
      </c>
      <c r="G11" s="9">
        <f>[5]BESAKIH!$H$44</f>
        <v>10141</v>
      </c>
      <c r="H11" s="9">
        <f>[6]BESAKIH!$H$44</f>
        <v>1542</v>
      </c>
      <c r="I11" s="74">
        <f>C11+E11+G11</f>
        <v>24978</v>
      </c>
      <c r="J11" s="74">
        <f>D11+F11+H11</f>
        <v>4926</v>
      </c>
    </row>
    <row r="12" spans="1:12" ht="15">
      <c r="A12" s="3"/>
      <c r="B12" s="11"/>
      <c r="C12" s="9"/>
      <c r="D12" s="9"/>
      <c r="E12" s="9"/>
      <c r="F12" s="12"/>
      <c r="G12" s="9"/>
      <c r="H12" s="9"/>
      <c r="I12" s="74"/>
      <c r="J12" s="74"/>
    </row>
    <row r="13" spans="1:12" ht="15">
      <c r="A13" s="3" t="s">
        <v>13</v>
      </c>
      <c r="B13" s="11" t="s">
        <v>16</v>
      </c>
      <c r="C13" s="7">
        <f>'[1]TELAGA WAJA'!$H$44</f>
        <v>48</v>
      </c>
      <c r="D13" s="7">
        <f>'[2]TELAGA WAJA'!$H$44</f>
        <v>204</v>
      </c>
      <c r="E13" s="7">
        <f>'[3]TELAGA WAJA'!$H$41</f>
        <v>103</v>
      </c>
      <c r="F13" s="7">
        <f>'[4]TELAGA WAJA'!$H$41</f>
        <v>270</v>
      </c>
      <c r="G13" s="9">
        <f>'[5]TELAGA WAJA'!$C$44</f>
        <v>62</v>
      </c>
      <c r="H13" s="9">
        <f>'[6]TELAGA WAJA'!$C$44</f>
        <v>129</v>
      </c>
      <c r="I13" s="74">
        <f>C13+E13+G13</f>
        <v>213</v>
      </c>
      <c r="J13" s="74">
        <f>D13+F13+H13</f>
        <v>603</v>
      </c>
      <c r="L13" s="1" t="s">
        <v>36</v>
      </c>
    </row>
    <row r="14" spans="1:12" ht="15">
      <c r="A14" s="3"/>
      <c r="B14" s="11"/>
      <c r="C14" s="9"/>
      <c r="D14" s="9"/>
      <c r="E14" s="9"/>
      <c r="F14" s="9"/>
      <c r="G14" s="9"/>
      <c r="H14" s="9"/>
      <c r="I14" s="74"/>
      <c r="J14" s="74"/>
    </row>
    <row r="15" spans="1:12" ht="15">
      <c r="A15" s="3" t="s">
        <v>15</v>
      </c>
      <c r="B15" s="54" t="s">
        <v>18</v>
      </c>
      <c r="C15" s="7">
        <f>'[1]YEH MALET'!$H$44</f>
        <v>48</v>
      </c>
      <c r="D15" s="9">
        <f>'[2]YEH MALET'!$H$44</f>
        <v>4156</v>
      </c>
      <c r="E15" s="7">
        <f>'[3]YEH MALET'!$H$41</f>
        <v>44</v>
      </c>
      <c r="F15" s="9">
        <f>'[4]YEH MALET'!$H$41</f>
        <v>894</v>
      </c>
      <c r="G15" s="7">
        <f>'[5]YEH MALET'!$H$44</f>
        <v>47</v>
      </c>
      <c r="H15" s="7">
        <f>'[6]YEH MALET'!$H$44</f>
        <v>989</v>
      </c>
      <c r="I15" s="74">
        <f>C15+E15+G15</f>
        <v>139</v>
      </c>
      <c r="J15" s="74">
        <f>D15+F15+H15</f>
        <v>6039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4"/>
      <c r="J16" s="74"/>
    </row>
    <row r="17" spans="1:13" ht="15">
      <c r="A17" s="3" t="s">
        <v>17</v>
      </c>
      <c r="B17" s="54" t="s">
        <v>20</v>
      </c>
      <c r="C17" s="5">
        <f>[1]TENGANAN!$H$44</f>
        <v>1165</v>
      </c>
      <c r="D17" s="5">
        <f>[2]TENGANAN!$H$44</f>
        <v>374</v>
      </c>
      <c r="E17" s="7">
        <f>[3]TENGANAN!$H$41</f>
        <v>1396</v>
      </c>
      <c r="F17" s="9">
        <f>[4]TENGANAN!$H$41</f>
        <v>254</v>
      </c>
      <c r="G17" s="7">
        <f>[5]TENGANAN!$H$44</f>
        <v>1481</v>
      </c>
      <c r="H17" s="7">
        <f>[6]TENGANAN!$H$44</f>
        <v>463</v>
      </c>
      <c r="I17" s="74">
        <f>C17+E17+G17</f>
        <v>4042</v>
      </c>
      <c r="J17" s="74">
        <f>D17+F17+H17</f>
        <v>1091</v>
      </c>
    </row>
    <row r="18" spans="1:13" ht="15">
      <c r="A18" s="3"/>
      <c r="B18" s="11"/>
      <c r="C18" s="9"/>
      <c r="D18" s="9"/>
      <c r="E18" s="9"/>
      <c r="F18" s="9"/>
      <c r="G18" s="9"/>
      <c r="H18" s="9"/>
      <c r="I18" s="74"/>
      <c r="J18" s="74"/>
    </row>
    <row r="19" spans="1:13" ht="15">
      <c r="A19" s="3" t="s">
        <v>19</v>
      </c>
      <c r="B19" s="11" t="s">
        <v>21</v>
      </c>
      <c r="C19" s="7">
        <f>[1]CANDIDASA!$H$44</f>
        <v>213</v>
      </c>
      <c r="D19" s="7">
        <f>[2]CANDIDASA!$H$44</f>
        <v>227</v>
      </c>
      <c r="E19" s="7">
        <f>[3]CANDIDASA!$H$41</f>
        <v>220</v>
      </c>
      <c r="F19" s="7">
        <f>[4]CANDIDASA!$H$41</f>
        <v>202</v>
      </c>
      <c r="G19" s="7">
        <f>[5]CANDIDASA!$C$44</f>
        <v>262</v>
      </c>
      <c r="H19" s="7">
        <f>[6]CANDIDASA!$H$44</f>
        <v>67</v>
      </c>
      <c r="I19" s="74">
        <f>C19+E19+G19</f>
        <v>695</v>
      </c>
      <c r="J19" s="74">
        <f>D19+F19+H19</f>
        <v>496</v>
      </c>
    </row>
    <row r="20" spans="1:13" ht="15">
      <c r="A20" s="3"/>
      <c r="B20" s="11"/>
      <c r="C20" s="9"/>
      <c r="D20" s="9"/>
      <c r="E20" s="9"/>
      <c r="F20" s="9"/>
      <c r="G20" s="9"/>
      <c r="H20" s="9"/>
      <c r="I20" s="74"/>
      <c r="J20" s="74"/>
    </row>
    <row r="21" spans="1:13" ht="15">
      <c r="A21" s="3">
        <v>8</v>
      </c>
      <c r="B21" s="11" t="s">
        <v>22</v>
      </c>
      <c r="C21" s="7">
        <f>[1]PADANGBAI!$H$44</f>
        <v>719</v>
      </c>
      <c r="D21" s="7">
        <v>0</v>
      </c>
      <c r="E21" s="7">
        <f>[3]PADANGBAI!$H$41</f>
        <v>419</v>
      </c>
      <c r="F21" s="7">
        <v>0</v>
      </c>
      <c r="G21" s="7">
        <f>[5]PADANGBAI!$C$44</f>
        <v>641</v>
      </c>
      <c r="H21" s="9">
        <v>0</v>
      </c>
      <c r="I21" s="74">
        <f>C21+E21+G21</f>
        <v>1779</v>
      </c>
      <c r="J21" s="74">
        <f>D21</f>
        <v>0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74"/>
      <c r="J22" s="74"/>
    </row>
    <row r="23" spans="1:13" ht="15">
      <c r="A23" s="3">
        <v>9</v>
      </c>
      <c r="B23" s="4" t="s">
        <v>38</v>
      </c>
      <c r="C23" s="5">
        <f>'[1]BUKIT SURGA'!$H$44</f>
        <v>345</v>
      </c>
      <c r="D23" s="7">
        <f>'[2]BUKIT SURGA'!$H$44</f>
        <v>1238</v>
      </c>
      <c r="E23" s="9">
        <v>0</v>
      </c>
      <c r="F23" s="9">
        <f>'[4]BUKIT SURGA'!$H$41</f>
        <v>435</v>
      </c>
      <c r="G23" s="9">
        <f>'[5]BUKIT SURGA'!$H$44</f>
        <v>521</v>
      </c>
      <c r="H23" s="9">
        <f>'[6]BUKIT SURGA'!$H$43</f>
        <v>837</v>
      </c>
      <c r="I23" s="74">
        <f>C23+E23+G23</f>
        <v>866</v>
      </c>
      <c r="J23" s="74">
        <f>D23+F23+H23</f>
        <v>2510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74"/>
      <c r="J24" s="74"/>
    </row>
    <row r="25" spans="1:13" ht="15.75" customHeight="1">
      <c r="A25" s="3">
        <v>10</v>
      </c>
      <c r="B25" s="11" t="s">
        <v>35</v>
      </c>
      <c r="C25" s="7">
        <f>[1]TULAMBEN!$H$44</f>
        <v>1197</v>
      </c>
      <c r="D25" s="7">
        <f>[2]TULAMBEN!$H$44</f>
        <v>216</v>
      </c>
      <c r="E25" s="7">
        <f>[3]TULAMBEN!$H$41+[3]KUBU!$H$41</f>
        <v>1299</v>
      </c>
      <c r="F25" s="7">
        <f>[4]TULAMBEN!$H$41</f>
        <v>135</v>
      </c>
      <c r="G25" s="7">
        <v>1856</v>
      </c>
      <c r="H25" s="7">
        <v>122</v>
      </c>
      <c r="I25" s="74">
        <f>C25+E25+G25</f>
        <v>4352</v>
      </c>
      <c r="J25" s="74">
        <f>D25+F25+H25</f>
        <v>473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74"/>
      <c r="J26" s="74"/>
    </row>
    <row r="27" spans="1:13" ht="15">
      <c r="A27" s="3">
        <v>11</v>
      </c>
      <c r="B27" s="11" t="s">
        <v>23</v>
      </c>
      <c r="C27" s="7">
        <f>'[1]PURI AGUNG'!$G$44</f>
        <v>109</v>
      </c>
      <c r="D27" s="7">
        <f>'[2]PURI AGUNG'!$H$44</f>
        <v>81</v>
      </c>
      <c r="E27" s="7">
        <f>'[3]PURI AGUNG'!$H$41</f>
        <v>193</v>
      </c>
      <c r="F27" s="7">
        <f>'[4]PURI AGUNG'!$H$41</f>
        <v>114</v>
      </c>
      <c r="G27" s="7">
        <f>'[5]PURI AGUNG'!$H$44</f>
        <v>239</v>
      </c>
      <c r="H27" s="9">
        <f>'[6]PURI AGUNG'!$H$44</f>
        <v>61</v>
      </c>
      <c r="I27" s="74">
        <f>C27+E27+G27</f>
        <v>541</v>
      </c>
      <c r="J27" s="74">
        <f>D27+F27+H27</f>
        <v>256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74"/>
      <c r="J28" s="74"/>
    </row>
    <row r="29" spans="1:13" ht="15">
      <c r="A29" s="3">
        <v>12</v>
      </c>
      <c r="B29" s="54" t="s">
        <v>24</v>
      </c>
      <c r="C29" s="9">
        <f>'[1]TAMAN UJUNG'!$H$45</f>
        <v>5140</v>
      </c>
      <c r="D29" s="9">
        <f>'[2]TAMAN UJUNG'!$H$44</f>
        <v>8410</v>
      </c>
      <c r="E29" s="8">
        <f>'[3]TAMAN UJUNG'!$H$40</f>
        <v>4920</v>
      </c>
      <c r="F29" s="9">
        <f>'[4]TAMAN UJUNG'!$H$41</f>
        <v>3762</v>
      </c>
      <c r="G29" s="9">
        <f>'[5]TAMAN UJUNG'!$H$42</f>
        <v>5394</v>
      </c>
      <c r="H29" s="9">
        <f>'[6]TAMAN UJUNG'!$H$44</f>
        <v>3867</v>
      </c>
      <c r="I29" s="74">
        <f>C29+E29+G29</f>
        <v>15454</v>
      </c>
      <c r="J29" s="74">
        <f>D29+F29+H29</f>
        <v>16039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74"/>
      <c r="J30" s="74"/>
    </row>
    <row r="31" spans="1:13" ht="15">
      <c r="A31" s="3">
        <v>13</v>
      </c>
      <c r="B31" s="11" t="s">
        <v>34</v>
      </c>
      <c r="C31" s="7">
        <v>0</v>
      </c>
      <c r="D31" s="9">
        <f>[2]EDELWEIS!$H$44</f>
        <v>962</v>
      </c>
      <c r="E31" s="7">
        <v>0</v>
      </c>
      <c r="F31" s="9">
        <f>[4]EDELWEIS!$H$41</f>
        <v>578</v>
      </c>
      <c r="G31" s="13">
        <v>0</v>
      </c>
      <c r="H31" s="14">
        <f>[6]EDELWEIS!$H$44</f>
        <v>438</v>
      </c>
      <c r="I31" s="74">
        <f>C31+E31+G31</f>
        <v>0</v>
      </c>
      <c r="J31" s="74">
        <f>D31+F31+H31</f>
        <v>1978</v>
      </c>
    </row>
    <row r="32" spans="1:13" ht="15">
      <c r="A32" s="47"/>
      <c r="B32" s="16"/>
      <c r="C32" s="8"/>
      <c r="D32" s="8"/>
      <c r="E32" s="14"/>
      <c r="F32" s="14"/>
      <c r="G32" s="9"/>
      <c r="H32" s="17"/>
      <c r="I32" s="74"/>
      <c r="J32" s="74"/>
      <c r="L32" s="18"/>
      <c r="M32" s="18"/>
    </row>
    <row r="33" spans="1:15" ht="15">
      <c r="A33" s="47">
        <v>14</v>
      </c>
      <c r="B33" s="64" t="s">
        <v>42</v>
      </c>
      <c r="C33" s="20">
        <f>[1]LEMPUYANG!$H$44</f>
        <v>18317</v>
      </c>
      <c r="D33" s="20">
        <f>[2]LEMPUYANG!$H$44</f>
        <v>3007</v>
      </c>
      <c r="E33" s="20">
        <f>[3]LEMPUYANG!$H$41</f>
        <v>22204</v>
      </c>
      <c r="F33" s="20">
        <f>[4]LEMPUYANG!$H$41</f>
        <v>2355</v>
      </c>
      <c r="G33" s="9">
        <f>[5]LEMPUYANG!$H$44</f>
        <v>24559</v>
      </c>
      <c r="H33" s="17">
        <f>[6]LEMPUYANG!$H$44</f>
        <v>1954</v>
      </c>
      <c r="I33" s="74">
        <f>C33+E33+G33</f>
        <v>65080</v>
      </c>
      <c r="J33" s="74">
        <f>D33+F33+H33</f>
        <v>7316</v>
      </c>
    </row>
    <row r="34" spans="1:15" ht="15">
      <c r="A34" s="47"/>
      <c r="B34" s="19"/>
      <c r="C34" s="21"/>
      <c r="D34" s="21"/>
      <c r="E34" s="21"/>
      <c r="F34" s="21"/>
      <c r="G34" s="9"/>
      <c r="H34" s="17"/>
      <c r="I34" s="74"/>
      <c r="J34" s="74"/>
    </row>
    <row r="35" spans="1:15" ht="15">
      <c r="A35" s="51">
        <v>15</v>
      </c>
      <c r="B35" s="22" t="s">
        <v>25</v>
      </c>
      <c r="C35" s="20">
        <f>'[1]BUKIT ASAH'!$H$44</f>
        <v>4671</v>
      </c>
      <c r="D35" s="20">
        <f>'[2]BUKIT ASAH'!$H$44</f>
        <v>11158</v>
      </c>
      <c r="E35" s="21">
        <f>'[3]BUKIT ASAH'!$H$41</f>
        <v>4169</v>
      </c>
      <c r="F35" s="21">
        <f>'[4]BUKIT ASAH'!$H$41</f>
        <v>4982</v>
      </c>
      <c r="G35" s="9">
        <f>'[5]BUKIT ASAH'!$H$44</f>
        <v>5423</v>
      </c>
      <c r="H35" s="17">
        <f>'[6]BUKIT ASAH'!$H$44</f>
        <v>6558</v>
      </c>
      <c r="I35" s="74">
        <f>C35+E35+G35</f>
        <v>14263</v>
      </c>
      <c r="J35" s="74">
        <f>D35+F35+H35</f>
        <v>22698</v>
      </c>
    </row>
    <row r="36" spans="1:15" ht="15">
      <c r="A36" s="14"/>
      <c r="B36" s="22"/>
      <c r="C36" s="20"/>
      <c r="D36" s="20"/>
      <c r="E36" s="21"/>
      <c r="F36" s="21"/>
      <c r="G36" s="9"/>
      <c r="H36" s="17"/>
      <c r="I36" s="74"/>
      <c r="J36" s="74"/>
    </row>
    <row r="37" spans="1:15" ht="15">
      <c r="A37" s="14">
        <v>16</v>
      </c>
      <c r="B37" s="22" t="s">
        <v>39</v>
      </c>
      <c r="C37" s="20">
        <v>0</v>
      </c>
      <c r="D37" s="6">
        <f>'[2]BUKIT CEMARA'!$H$44</f>
        <v>26</v>
      </c>
      <c r="E37" s="20">
        <v>0</v>
      </c>
      <c r="F37" s="21">
        <f>'[4]BUKIT CEMARA'!$H$41</f>
        <v>41</v>
      </c>
      <c r="G37" s="9">
        <v>0</v>
      </c>
      <c r="H37" s="17">
        <v>0</v>
      </c>
      <c r="I37" s="74">
        <f>C37+E37+G37</f>
        <v>0</v>
      </c>
      <c r="J37" s="74">
        <f>D37+F37+H37</f>
        <v>67</v>
      </c>
      <c r="O37" s="1" t="s">
        <v>43</v>
      </c>
    </row>
    <row r="38" spans="1:15" ht="15">
      <c r="A38" s="14"/>
      <c r="B38" s="67"/>
      <c r="C38" s="68"/>
      <c r="D38" s="23"/>
      <c r="E38" s="68"/>
      <c r="F38" s="21"/>
      <c r="G38" s="9"/>
      <c r="H38" s="17"/>
      <c r="I38" s="74"/>
      <c r="J38" s="74"/>
    </row>
    <row r="39" spans="1:15" ht="15">
      <c r="A39" s="14">
        <v>17</v>
      </c>
      <c r="B39" s="71" t="s">
        <v>49</v>
      </c>
      <c r="C39" s="21">
        <f>[1]D.PENABAN!$H$44</f>
        <v>20</v>
      </c>
      <c r="D39" s="72">
        <f>[2]PENABAN!$H$44</f>
        <v>96</v>
      </c>
      <c r="E39" s="21">
        <f>[3]D.PENABAN!$H$41</f>
        <v>19</v>
      </c>
      <c r="F39" s="21">
        <f>[4]PENABAN!$H$41</f>
        <v>211</v>
      </c>
      <c r="G39" s="9">
        <f>[5]D.PENABAN!$H$44</f>
        <v>29</v>
      </c>
      <c r="H39" s="17">
        <f>[6]PENABAN!$H$44</f>
        <v>277</v>
      </c>
      <c r="I39" s="74">
        <f>C39+E39+G39</f>
        <v>68</v>
      </c>
      <c r="J39" s="74">
        <f>D39+F39+H39</f>
        <v>584</v>
      </c>
    </row>
    <row r="40" spans="1:15" ht="15">
      <c r="A40" s="14"/>
      <c r="B40" s="71"/>
      <c r="C40" s="21"/>
      <c r="D40" s="72"/>
      <c r="E40" s="21"/>
      <c r="F40" s="21"/>
      <c r="G40" s="9"/>
      <c r="H40" s="17"/>
      <c r="I40" s="74"/>
      <c r="J40" s="74"/>
    </row>
    <row r="41" spans="1:15" ht="15">
      <c r="A41" s="14">
        <v>18</v>
      </c>
      <c r="B41" s="71" t="s">
        <v>50</v>
      </c>
      <c r="C41" s="21">
        <f>[1]MAHAGANGGA!$H$44</f>
        <v>468</v>
      </c>
      <c r="D41" s="72">
        <f>[2]MAHAGANGGA!$H$44</f>
        <v>158</v>
      </c>
      <c r="E41" s="21">
        <f>[3]MAHAGANGGA!$H$41</f>
        <v>423</v>
      </c>
      <c r="F41" s="21">
        <f>[4]MAHAGANGGA!$H$41</f>
        <v>209</v>
      </c>
      <c r="G41" s="9">
        <f>[5]MAHAGANGGA!$H$44</f>
        <v>420</v>
      </c>
      <c r="H41" s="17">
        <f>[6]MAHAGANGGA!$H$44</f>
        <v>400</v>
      </c>
      <c r="I41" s="74">
        <f>C41+E41+G41</f>
        <v>1311</v>
      </c>
      <c r="J41" s="74">
        <f>D41+F41+H41</f>
        <v>767</v>
      </c>
    </row>
    <row r="42" spans="1:15" ht="15">
      <c r="A42" s="14"/>
      <c r="B42" s="69"/>
      <c r="C42" s="70"/>
      <c r="D42" s="23"/>
      <c r="E42" s="70"/>
      <c r="F42" s="21"/>
      <c r="G42" s="9"/>
      <c r="H42" s="17"/>
      <c r="I42" s="74"/>
      <c r="J42" s="74"/>
    </row>
    <row r="43" spans="1:15" ht="16.5">
      <c r="A43" s="24"/>
      <c r="B43" s="41" t="s">
        <v>37</v>
      </c>
      <c r="C43" s="73">
        <f t="shared" ref="C43:J43" si="0">SUM(C7:C41)</f>
        <v>48342</v>
      </c>
      <c r="D43" s="73">
        <f t="shared" si="0"/>
        <v>36649</v>
      </c>
      <c r="E43" s="73">
        <f t="shared" si="0"/>
        <v>53232</v>
      </c>
      <c r="F43" s="73">
        <f t="shared" si="0"/>
        <v>18230</v>
      </c>
      <c r="G43" s="73">
        <f t="shared" si="0"/>
        <v>62891</v>
      </c>
      <c r="H43" s="73">
        <f t="shared" si="0"/>
        <v>19920</v>
      </c>
      <c r="I43" s="75">
        <f>SUM(I7:I42)</f>
        <v>164465</v>
      </c>
      <c r="J43" s="76">
        <f t="shared" si="0"/>
        <v>74799</v>
      </c>
      <c r="K43" s="26"/>
    </row>
    <row r="44" spans="1:15" ht="15">
      <c r="A44" s="27"/>
      <c r="B44" s="42"/>
      <c r="C44" s="43"/>
      <c r="D44" s="44"/>
      <c r="E44" s="45"/>
      <c r="F44" s="45"/>
      <c r="G44" s="45"/>
      <c r="H44" s="45"/>
      <c r="I44" s="77"/>
      <c r="J44" s="78"/>
    </row>
    <row r="45" spans="1:15" ht="15">
      <c r="A45" s="27"/>
      <c r="B45" s="42"/>
      <c r="C45" s="46"/>
      <c r="D45" s="46"/>
      <c r="E45" s="42"/>
      <c r="F45" s="42"/>
      <c r="G45" s="42"/>
      <c r="H45" s="42"/>
      <c r="I45" s="79"/>
      <c r="J45" s="80"/>
    </row>
    <row r="46" spans="1:15" ht="15">
      <c r="A46" s="27"/>
      <c r="B46" s="42"/>
      <c r="C46" s="42"/>
      <c r="D46" s="42"/>
      <c r="E46" s="119" t="s">
        <v>26</v>
      </c>
      <c r="F46" s="119"/>
      <c r="G46" s="119"/>
      <c r="H46" s="119"/>
      <c r="I46" s="117">
        <f>SUM(I43:J43)</f>
        <v>239264</v>
      </c>
      <c r="J46" s="118"/>
    </row>
    <row r="47" spans="1:15">
      <c r="A47" s="36"/>
      <c r="B47" s="37" t="s">
        <v>36</v>
      </c>
      <c r="C47" s="37"/>
      <c r="D47" s="37"/>
      <c r="E47" s="37"/>
      <c r="F47" s="37"/>
      <c r="G47" s="37"/>
      <c r="H47" s="37"/>
      <c r="I47" s="37"/>
      <c r="J47" s="38"/>
    </row>
    <row r="48" spans="1:15">
      <c r="A48" s="39"/>
    </row>
    <row r="49" spans="1:10" ht="15" customHeight="1">
      <c r="A49" s="39"/>
      <c r="B49" s="18"/>
      <c r="G49" s="115"/>
      <c r="H49" s="115"/>
      <c r="I49" s="115"/>
      <c r="J49" s="115"/>
    </row>
    <row r="50" spans="1:10" ht="15" customHeight="1">
      <c r="A50" s="39"/>
      <c r="G50" s="115"/>
      <c r="H50" s="115"/>
      <c r="I50" s="115"/>
      <c r="J50" s="115"/>
    </row>
    <row r="51" spans="1:10">
      <c r="A51" s="39"/>
      <c r="G51" s="65"/>
      <c r="H51" s="66"/>
      <c r="I51" s="66"/>
      <c r="J51" s="66"/>
    </row>
    <row r="52" spans="1:10">
      <c r="A52" s="39"/>
      <c r="G52" s="65"/>
      <c r="H52" s="66"/>
      <c r="I52" s="66"/>
      <c r="J52" s="66"/>
    </row>
    <row r="53" spans="1:10" ht="15" customHeight="1">
      <c r="A53" s="39"/>
      <c r="G53" s="116"/>
      <c r="H53" s="116"/>
      <c r="I53" s="116"/>
      <c r="J53" s="116"/>
    </row>
    <row r="54" spans="1:10" ht="15" customHeight="1">
      <c r="A54" s="39"/>
      <c r="G54" s="115"/>
      <c r="H54" s="115"/>
      <c r="I54" s="115"/>
      <c r="J54" s="115"/>
    </row>
    <row r="55" spans="1:10" ht="15" customHeight="1">
      <c r="A55" s="39"/>
      <c r="G55" s="115"/>
      <c r="H55" s="115"/>
      <c r="I55" s="115"/>
      <c r="J55" s="115"/>
    </row>
    <row r="56" spans="1:10">
      <c r="A56" s="39"/>
    </row>
    <row r="59" spans="1:10">
      <c r="B59" s="124"/>
      <c r="C59" s="124"/>
      <c r="D59" s="124"/>
      <c r="E59" s="124"/>
    </row>
    <row r="60" spans="1:10">
      <c r="B60" s="124"/>
      <c r="C60" s="124"/>
      <c r="D60" s="124"/>
      <c r="E60" s="124"/>
    </row>
    <row r="61" spans="1:10">
      <c r="B61" s="49"/>
    </row>
    <row r="62" spans="1:10">
      <c r="B62" s="49"/>
    </row>
    <row r="63" spans="1:10">
      <c r="B63" s="49"/>
    </row>
    <row r="64" spans="1:10" ht="15">
      <c r="B64" s="125"/>
      <c r="C64" s="125"/>
      <c r="D64" s="125"/>
      <c r="E64" s="125"/>
    </row>
    <row r="65" spans="2:5">
      <c r="B65" s="124"/>
      <c r="C65" s="124"/>
      <c r="D65" s="124"/>
      <c r="E65" s="124"/>
    </row>
    <row r="66" spans="2:5">
      <c r="B66" s="124"/>
      <c r="C66" s="124"/>
      <c r="D66" s="124"/>
      <c r="E66" s="124"/>
    </row>
  </sheetData>
  <mergeCells count="20">
    <mergeCell ref="B59:E59"/>
    <mergeCell ref="B60:E60"/>
    <mergeCell ref="B64:E64"/>
    <mergeCell ref="B65:E65"/>
    <mergeCell ref="B66:E66"/>
    <mergeCell ref="I46:J46"/>
    <mergeCell ref="E46:H46"/>
    <mergeCell ref="A1:J1"/>
    <mergeCell ref="A2:J2"/>
    <mergeCell ref="C4:D4"/>
    <mergeCell ref="E4:F4"/>
    <mergeCell ref="G4:H4"/>
    <mergeCell ref="I4:J4"/>
    <mergeCell ref="A4:A5"/>
    <mergeCell ref="B4:B5"/>
    <mergeCell ref="G49:J49"/>
    <mergeCell ref="G50:J50"/>
    <mergeCell ref="G53:J53"/>
    <mergeCell ref="G54:J54"/>
    <mergeCell ref="G55:J55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7" workbookViewId="0">
      <selection activeCell="P19" sqref="P19"/>
    </sheetView>
  </sheetViews>
  <sheetFormatPr defaultColWidth="9.125" defaultRowHeight="14.25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2" ht="15">
      <c r="A1" s="120" t="s">
        <v>52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5">
      <c r="A2" s="120" t="s">
        <v>45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2" ht="16.5">
      <c r="A4" s="122" t="s">
        <v>0</v>
      </c>
      <c r="B4" s="122" t="s">
        <v>1</v>
      </c>
      <c r="C4" s="121" t="s">
        <v>27</v>
      </c>
      <c r="D4" s="121"/>
      <c r="E4" s="121" t="s">
        <v>28</v>
      </c>
      <c r="F4" s="121"/>
      <c r="G4" s="121" t="s">
        <v>29</v>
      </c>
      <c r="H4" s="121"/>
      <c r="I4" s="121" t="s">
        <v>5</v>
      </c>
      <c r="J4" s="121"/>
    </row>
    <row r="5" spans="1:12" ht="16.5">
      <c r="A5" s="123"/>
      <c r="B5" s="123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50"/>
      <c r="J6" s="50"/>
    </row>
    <row r="7" spans="1:12" ht="15">
      <c r="A7" s="3" t="s">
        <v>8</v>
      </c>
      <c r="B7" s="4" t="s">
        <v>10</v>
      </c>
      <c r="C7" s="5">
        <f>[7]TIRTAGANGGA!$H$43</f>
        <v>9599</v>
      </c>
      <c r="D7" s="6">
        <f>[8]TIRTAGANGGA!$H$43</f>
        <v>1094</v>
      </c>
      <c r="E7" s="7">
        <f>[9]TIRTAGANGGA!$H$44</f>
        <v>13617</v>
      </c>
      <c r="F7" s="9">
        <f>[10]TIRTAGANGGA!$H$44</f>
        <v>1500</v>
      </c>
      <c r="G7" s="9">
        <f>[11]TIRTAGANGGA!$H$43</f>
        <v>13110</v>
      </c>
      <c r="H7" s="9">
        <f>[12]TIRTAGANGGA!$H$43</f>
        <v>1748</v>
      </c>
      <c r="I7" s="74">
        <f>C7+E7+G7</f>
        <v>36326</v>
      </c>
      <c r="J7" s="74">
        <f>D7+F7+H7</f>
        <v>4342</v>
      </c>
    </row>
    <row r="8" spans="1:12" ht="15">
      <c r="A8" s="9"/>
      <c r="B8" s="11"/>
      <c r="C8" s="9"/>
      <c r="D8" s="9"/>
      <c r="E8" s="9"/>
      <c r="F8" s="9"/>
      <c r="G8" s="9"/>
      <c r="H8" s="9"/>
      <c r="I8" s="74"/>
      <c r="J8" s="74"/>
    </row>
    <row r="9" spans="1:12" ht="15">
      <c r="A9" s="3" t="s">
        <v>9</v>
      </c>
      <c r="B9" s="54" t="s">
        <v>12</v>
      </c>
      <c r="C9" s="9">
        <f>[7]JEMELUK!$C$43+[7]AMED!$C$43</f>
        <v>858</v>
      </c>
      <c r="D9" s="9">
        <f>[8]JEMELUK!$H$43</f>
        <v>27</v>
      </c>
      <c r="E9" s="7">
        <f>[9]JEMELUK!$C$44+[9]AMED!$C$44</f>
        <v>850</v>
      </c>
      <c r="F9" s="7">
        <f>[10]JEMELUK!$C$44</f>
        <v>20</v>
      </c>
      <c r="G9" s="7">
        <f>[11]JEMELUK!$H$43</f>
        <v>405</v>
      </c>
      <c r="H9" s="7">
        <f>[12]JEMELUK!$H$43</f>
        <v>18</v>
      </c>
      <c r="I9" s="74">
        <f>C9+E9+G9</f>
        <v>2113</v>
      </c>
      <c r="J9" s="74">
        <f>D9+F9+H9</f>
        <v>65</v>
      </c>
    </row>
    <row r="10" spans="1:12" ht="15">
      <c r="A10" s="9"/>
      <c r="B10" s="11"/>
      <c r="C10" s="9"/>
      <c r="D10" s="9"/>
      <c r="E10" s="9"/>
      <c r="F10" s="9"/>
      <c r="G10" s="9"/>
      <c r="H10" s="9"/>
      <c r="I10" s="74"/>
      <c r="J10" s="74"/>
    </row>
    <row r="11" spans="1:12" ht="15">
      <c r="A11" s="3" t="s">
        <v>11</v>
      </c>
      <c r="B11" s="11" t="s">
        <v>14</v>
      </c>
      <c r="C11" s="9">
        <f>[7]BESAKIH!$H$43</f>
        <v>9168</v>
      </c>
      <c r="D11" s="9">
        <f>[8]BESAKIH!$H$43</f>
        <v>2928</v>
      </c>
      <c r="E11" s="9">
        <f>[9]BESAKIH!$H$44</f>
        <v>16041</v>
      </c>
      <c r="F11" s="9">
        <f>[10]BESAKIH!$H$44</f>
        <v>1944</v>
      </c>
      <c r="G11" s="9">
        <f>[11]BESAKIH!$C$43</f>
        <v>16878</v>
      </c>
      <c r="H11" s="9">
        <f>[12]BESAKIH!$C$43</f>
        <v>3660</v>
      </c>
      <c r="I11" s="74">
        <f>C11+E11+G11</f>
        <v>42087</v>
      </c>
      <c r="J11" s="74">
        <f>D11+F11+H11</f>
        <v>8532</v>
      </c>
    </row>
    <row r="12" spans="1:12" ht="15">
      <c r="A12" s="9"/>
      <c r="B12" s="11"/>
      <c r="C12" s="9"/>
      <c r="D12" s="9"/>
      <c r="E12" s="9"/>
      <c r="F12" s="12"/>
      <c r="G12" s="9"/>
      <c r="H12" s="9"/>
      <c r="I12" s="74"/>
      <c r="J12" s="74"/>
    </row>
    <row r="13" spans="1:12" ht="15">
      <c r="A13" s="3" t="s">
        <v>13</v>
      </c>
      <c r="B13" s="11" t="s">
        <v>16</v>
      </c>
      <c r="C13" s="9">
        <f>'[7]TELAGA WAJA'!$H$43</f>
        <v>158</v>
      </c>
      <c r="D13" s="7">
        <f>'[8]TELAGA WAJA'!$H$43</f>
        <v>319</v>
      </c>
      <c r="E13" s="7">
        <f>'[9]TELAGA WAJA'!$H$44</f>
        <v>122</v>
      </c>
      <c r="F13" s="7">
        <f>'[10]TELAGA WAJA'!$H$44</f>
        <v>195</v>
      </c>
      <c r="G13" s="9">
        <f>'[11]TELAGA WAJA'!$H$43</f>
        <v>139</v>
      </c>
      <c r="H13" s="9">
        <f>'[12]TELAGA WAJA'!$H$43</f>
        <v>137</v>
      </c>
      <c r="I13" s="74">
        <f>C13+E13+G13</f>
        <v>419</v>
      </c>
      <c r="J13" s="74">
        <f>D13+F13+H13</f>
        <v>651</v>
      </c>
      <c r="L13" s="1" t="s">
        <v>36</v>
      </c>
    </row>
    <row r="14" spans="1:12" ht="15">
      <c r="A14" s="9"/>
      <c r="B14" s="11"/>
      <c r="C14" s="9"/>
      <c r="D14" s="9"/>
      <c r="E14" s="9"/>
      <c r="F14" s="9"/>
      <c r="G14" s="9"/>
      <c r="H14" s="9"/>
      <c r="I14" s="74"/>
      <c r="J14" s="74"/>
    </row>
    <row r="15" spans="1:12" ht="15">
      <c r="A15" s="3" t="s">
        <v>15</v>
      </c>
      <c r="B15" s="11" t="s">
        <v>18</v>
      </c>
      <c r="C15" s="9">
        <f>'[7]YEH MALET'!$H$43</f>
        <v>67</v>
      </c>
      <c r="D15" s="9">
        <f>'[8]YEH MALET'!$H$43</f>
        <v>887</v>
      </c>
      <c r="E15" s="7">
        <f>'[9]YEH MALET'!$H$44</f>
        <v>43</v>
      </c>
      <c r="F15" s="9">
        <f>'[10]YEH MALET'!$H$44</f>
        <v>1227</v>
      </c>
      <c r="G15" s="7">
        <f>'[11]YEH MALET'!$H$43</f>
        <v>55</v>
      </c>
      <c r="H15" s="7">
        <f>'[12]YEH MALET'!$H$43</f>
        <v>966</v>
      </c>
      <c r="I15" s="74">
        <f>C15+E15+G15</f>
        <v>165</v>
      </c>
      <c r="J15" s="74">
        <f>D15+F15+H15</f>
        <v>3080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4"/>
      <c r="J16" s="74"/>
    </row>
    <row r="17" spans="1:13" ht="15">
      <c r="A17" s="3" t="s">
        <v>17</v>
      </c>
      <c r="B17" s="54" t="s">
        <v>20</v>
      </c>
      <c r="C17" s="5">
        <f>[7]TENGANAN!$H$43</f>
        <v>1995</v>
      </c>
      <c r="D17" s="5">
        <f>[8]TENGANAN!$H$43</f>
        <v>660</v>
      </c>
      <c r="E17" s="7">
        <f>[9]TENGANAN!$H$44</f>
        <v>3004</v>
      </c>
      <c r="F17" s="9">
        <f>[10]TENGANAN!$H$44</f>
        <v>384</v>
      </c>
      <c r="G17" s="7">
        <f>[11]TENGANAN!$H$43</f>
        <v>2962</v>
      </c>
      <c r="H17" s="7">
        <f>[12]TENGANAN!$H$43</f>
        <v>1649</v>
      </c>
      <c r="I17" s="74">
        <f>C17+E17+G17</f>
        <v>7961</v>
      </c>
      <c r="J17" s="74">
        <f>D17+F17+H17</f>
        <v>2693</v>
      </c>
      <c r="L17" s="18"/>
    </row>
    <row r="18" spans="1:13" ht="15">
      <c r="A18" s="3"/>
      <c r="B18" s="11"/>
      <c r="C18" s="9"/>
      <c r="D18" s="9"/>
      <c r="E18" s="9"/>
      <c r="F18" s="9"/>
      <c r="G18" s="9"/>
      <c r="H18" s="9"/>
      <c r="I18" s="74"/>
      <c r="J18" s="74"/>
    </row>
    <row r="19" spans="1:13" ht="15">
      <c r="A19" s="3" t="s">
        <v>19</v>
      </c>
      <c r="B19" s="54" t="s">
        <v>21</v>
      </c>
      <c r="C19" s="7">
        <f>[7]CANDIDASA!$H$43</f>
        <v>253</v>
      </c>
      <c r="D19" s="7">
        <f>[8]CANDIDASA!$H$43</f>
        <v>119</v>
      </c>
      <c r="E19" s="7">
        <f>[9]CANDIDASA!$C$44</f>
        <v>106</v>
      </c>
      <c r="F19" s="7">
        <f>[10]CANDIDASA!$H$44</f>
        <v>145</v>
      </c>
      <c r="G19" s="7">
        <f>[11]CANDIDASA!$H$43</f>
        <v>210</v>
      </c>
      <c r="H19" s="7">
        <f>[12]CANDIDASA!$H$43</f>
        <v>138</v>
      </c>
      <c r="I19" s="74">
        <f>C19+E19+G19</f>
        <v>569</v>
      </c>
      <c r="J19" s="74">
        <f>D19+F19+H19</f>
        <v>402</v>
      </c>
    </row>
    <row r="20" spans="1:13" ht="15">
      <c r="A20" s="3"/>
      <c r="B20" s="54"/>
      <c r="C20" s="9"/>
      <c r="D20" s="9"/>
      <c r="E20" s="9"/>
      <c r="F20" s="9"/>
      <c r="G20" s="9"/>
      <c r="H20" s="9"/>
      <c r="I20" s="74"/>
      <c r="J20" s="74"/>
    </row>
    <row r="21" spans="1:13" ht="15">
      <c r="A21" s="3">
        <v>8</v>
      </c>
      <c r="B21" s="54" t="s">
        <v>22</v>
      </c>
      <c r="C21" s="7">
        <f>[7]PADANGBAI!$H$43</f>
        <v>665</v>
      </c>
      <c r="D21" s="7">
        <f>[8]PADANGBAI!$H$43</f>
        <v>19</v>
      </c>
      <c r="E21" s="7">
        <f>[9]PADANGBAI!$C$44</f>
        <v>636</v>
      </c>
      <c r="F21" s="7">
        <v>0</v>
      </c>
      <c r="G21" s="9">
        <f>[11]PADANGBAI!$H$43</f>
        <v>555</v>
      </c>
      <c r="H21" s="9">
        <v>0</v>
      </c>
      <c r="I21" s="74">
        <f>C21+E21+G21</f>
        <v>1856</v>
      </c>
      <c r="J21" s="74">
        <f>D21+F21+H21</f>
        <v>19</v>
      </c>
    </row>
    <row r="22" spans="1:13" ht="15">
      <c r="A22" s="3"/>
      <c r="B22" s="11"/>
      <c r="C22" s="9"/>
      <c r="D22" s="9"/>
      <c r="E22" s="9"/>
      <c r="F22" s="9"/>
      <c r="G22" s="9"/>
      <c r="H22" s="9"/>
      <c r="I22" s="74"/>
      <c r="J22" s="74"/>
    </row>
    <row r="23" spans="1:13" ht="15">
      <c r="A23" s="3">
        <v>9</v>
      </c>
      <c r="B23" s="4" t="s">
        <v>38</v>
      </c>
      <c r="C23" s="5">
        <f>'[7]BUKIT SURGA'!$H$43</f>
        <v>249</v>
      </c>
      <c r="D23" s="7">
        <f>'[8]BUKIT SURGA'!$H$43</f>
        <v>722</v>
      </c>
      <c r="E23" s="39">
        <f>'[9]BUKIT SURGA'!$H$44</f>
        <v>421</v>
      </c>
      <c r="F23" s="9">
        <f>'[10]BUKIT SURGA'!$H$44</f>
        <v>1428</v>
      </c>
      <c r="G23" s="9">
        <f>'[11]BUKIT SURGA'!$H$43</f>
        <v>219</v>
      </c>
      <c r="H23" s="9">
        <f>'[12]BUKIT SURGA'!$H$43</f>
        <v>1128</v>
      </c>
      <c r="I23" s="74">
        <f>C23+E23+G23</f>
        <v>889</v>
      </c>
      <c r="J23" s="74">
        <f>D23+F23+H23</f>
        <v>3278</v>
      </c>
    </row>
    <row r="24" spans="1:13" ht="15">
      <c r="A24" s="3"/>
      <c r="B24" s="11"/>
      <c r="C24" s="9"/>
      <c r="D24" s="9"/>
      <c r="E24" s="9"/>
      <c r="F24" s="9"/>
      <c r="G24" s="9"/>
      <c r="H24" s="9"/>
      <c r="I24" s="74"/>
      <c r="J24" s="74"/>
    </row>
    <row r="25" spans="1:13" ht="15">
      <c r="A25" s="3">
        <v>10</v>
      </c>
      <c r="B25" s="54" t="s">
        <v>35</v>
      </c>
      <c r="C25" s="7">
        <f>[7]TULAMBEN!$H$43+[7]KUBU!$H$43</f>
        <v>2916</v>
      </c>
      <c r="D25" s="7">
        <f>[8]TULAMBEN!$H$43+[8]KUBU!$H$43</f>
        <v>187</v>
      </c>
      <c r="E25" s="7">
        <f>[9]TULAMBEN!$C$44+[9]KUBU!$C$44</f>
        <v>2359</v>
      </c>
      <c r="F25" s="7">
        <f>[10]TULAMBEN!$C$44</f>
        <v>315</v>
      </c>
      <c r="G25" s="9">
        <f>[11]TULAMBEN!$H$43</f>
        <v>2412</v>
      </c>
      <c r="H25" s="9">
        <f>[12]TULAMBEN!$H$43</f>
        <v>264</v>
      </c>
      <c r="I25" s="74">
        <f>C25+E25+G25</f>
        <v>7687</v>
      </c>
      <c r="J25" s="74">
        <f>D25+F25+H25</f>
        <v>766</v>
      </c>
    </row>
    <row r="26" spans="1:13" ht="15">
      <c r="A26" s="3"/>
      <c r="B26" s="11"/>
      <c r="C26" s="9"/>
      <c r="D26" s="9"/>
      <c r="E26" s="9"/>
      <c r="F26" s="9"/>
      <c r="G26" s="9"/>
      <c r="H26" s="9"/>
      <c r="I26" s="74"/>
      <c r="J26" s="74"/>
    </row>
    <row r="27" spans="1:13" ht="15">
      <c r="A27" s="3">
        <v>11</v>
      </c>
      <c r="B27" s="11" t="s">
        <v>23</v>
      </c>
      <c r="C27" s="7">
        <f>'[7]PURI AGUNG'!$H$43</f>
        <v>408</v>
      </c>
      <c r="D27" s="7">
        <f>'[8]PURI AGUNG'!$H$43</f>
        <v>38</v>
      </c>
      <c r="E27" s="7">
        <f>'[9]PURI AGUNG'!$H$44</f>
        <v>326</v>
      </c>
      <c r="F27" s="7">
        <f>'[10]PURI AGUNG'!$H$44</f>
        <v>24</v>
      </c>
      <c r="G27" s="9">
        <f>'[11]PURI AGUNG'!$H$43</f>
        <v>303</v>
      </c>
      <c r="H27" s="9">
        <f>'[12]PURI AGUNG'!$C$43</f>
        <v>17</v>
      </c>
      <c r="I27" s="74">
        <f>C27+E27+G27</f>
        <v>1037</v>
      </c>
      <c r="J27" s="74">
        <f>D27+F27+H27</f>
        <v>79</v>
      </c>
    </row>
    <row r="28" spans="1:13" ht="15">
      <c r="A28" s="3"/>
      <c r="B28" s="11"/>
      <c r="C28" s="9"/>
      <c r="D28" s="9"/>
      <c r="E28" s="9"/>
      <c r="F28" s="9"/>
      <c r="G28" s="9"/>
      <c r="H28" s="9"/>
      <c r="I28" s="74"/>
      <c r="J28" s="74"/>
    </row>
    <row r="29" spans="1:13" ht="15">
      <c r="A29" s="3">
        <v>12</v>
      </c>
      <c r="B29" s="11" t="s">
        <v>24</v>
      </c>
      <c r="C29" s="9">
        <f>'[7]TAMAN UJUNG'!$H$42</f>
        <v>7204</v>
      </c>
      <c r="D29" s="9">
        <f>'[8]TAMAN UJUNG'!$H$43</f>
        <v>5998</v>
      </c>
      <c r="E29" s="8">
        <f>'[9]TAMAN UJUNG'!$H$43</f>
        <v>8621</v>
      </c>
      <c r="F29" s="9">
        <f>'[10]TAMAN UJUNG'!$H$44</f>
        <v>8240</v>
      </c>
      <c r="G29" s="9">
        <f>'[11]TAMAN UJUNG'!$H$41</f>
        <v>7693</v>
      </c>
      <c r="H29" s="9">
        <f>'[12]TAMAN UJUNG'!$H$43</f>
        <v>9796</v>
      </c>
      <c r="I29" s="74">
        <f>C29+E29+G29</f>
        <v>23518</v>
      </c>
      <c r="J29" s="74">
        <f>D29+F29+H29</f>
        <v>24034</v>
      </c>
    </row>
    <row r="30" spans="1:13" ht="15">
      <c r="A30" s="3"/>
      <c r="B30" s="11"/>
      <c r="C30" s="9"/>
      <c r="D30" s="9"/>
      <c r="E30" s="9"/>
      <c r="F30" s="9"/>
      <c r="G30" s="9"/>
      <c r="H30" s="9"/>
      <c r="I30" s="74"/>
      <c r="J30" s="74"/>
    </row>
    <row r="31" spans="1:13" ht="15">
      <c r="A31" s="3">
        <v>13</v>
      </c>
      <c r="B31" s="11" t="s">
        <v>34</v>
      </c>
      <c r="C31" s="7">
        <f>[7]EDELWEIS!$H$43</f>
        <v>0</v>
      </c>
      <c r="D31" s="9">
        <f>[8]EDELWEIS!$H$43</f>
        <v>567</v>
      </c>
      <c r="E31" s="7">
        <f>[9]EDELWEIS!$H$44</f>
        <v>53</v>
      </c>
      <c r="F31" s="9">
        <f>[10]EDELWEIS!$H$44</f>
        <v>893</v>
      </c>
      <c r="G31" s="13">
        <f>[11]EDELWEIS!$H$43</f>
        <v>0</v>
      </c>
      <c r="H31" s="14">
        <f>[12]EDELWEIS!$C$43</f>
        <v>1580</v>
      </c>
      <c r="I31" s="74">
        <f>C31+E31+G31</f>
        <v>53</v>
      </c>
      <c r="J31" s="74">
        <f>D31+F31+H31</f>
        <v>3040</v>
      </c>
    </row>
    <row r="32" spans="1:13" ht="15">
      <c r="A32" s="15"/>
      <c r="B32" s="16"/>
      <c r="C32" s="8"/>
      <c r="D32" s="8"/>
      <c r="E32" s="14"/>
      <c r="F32" s="14"/>
      <c r="G32" s="9"/>
      <c r="H32" s="17"/>
      <c r="I32" s="74"/>
      <c r="J32" s="74"/>
      <c r="L32" s="18"/>
      <c r="M32" s="18"/>
    </row>
    <row r="33" spans="1:12" ht="15">
      <c r="A33" s="47">
        <v>14</v>
      </c>
      <c r="B33" s="19" t="s">
        <v>42</v>
      </c>
      <c r="C33" s="20">
        <f>[7]LEMPUYANG!$H$43</f>
        <v>29811</v>
      </c>
      <c r="D33" s="20">
        <f>[8]LEMPUYANG!$H$43</f>
        <v>4525</v>
      </c>
      <c r="E33" s="53">
        <f>[9]LEMPUYANG!$H$44</f>
        <v>34370</v>
      </c>
      <c r="F33" s="20">
        <f>[10]LEMPUYANG!$H$44</f>
        <v>2581</v>
      </c>
      <c r="G33" s="9">
        <f>[11]LEMPUYANG!$H$43</f>
        <v>34717</v>
      </c>
      <c r="H33" s="17">
        <f>[12]LEMPUYANG!$H$43</f>
        <v>3450</v>
      </c>
      <c r="I33" s="74">
        <f>C33+E33+G33</f>
        <v>98898</v>
      </c>
      <c r="J33" s="74">
        <f>D33+F33+H33</f>
        <v>10556</v>
      </c>
    </row>
    <row r="34" spans="1:12" ht="15">
      <c r="A34" s="15"/>
      <c r="B34" s="19"/>
      <c r="C34" s="21"/>
      <c r="D34" s="21"/>
      <c r="E34" s="52"/>
      <c r="F34" s="21"/>
      <c r="G34" s="9"/>
      <c r="H34" s="17"/>
      <c r="I34" s="74"/>
      <c r="J34" s="74"/>
    </row>
    <row r="35" spans="1:12" ht="15">
      <c r="A35" s="51">
        <v>15</v>
      </c>
      <c r="B35" s="22" t="s">
        <v>25</v>
      </c>
      <c r="C35" s="61">
        <f>'[7]BUKIT ASAH'!$H$43</f>
        <v>6852</v>
      </c>
      <c r="D35" s="60">
        <f>'[8]BUKIT ASAH'!$H$43</f>
        <v>10769</v>
      </c>
      <c r="E35" s="52">
        <f>'[9]BUKIT ASAH'!$H$44</f>
        <v>6183</v>
      </c>
      <c r="F35" s="21">
        <f>'[10]BUKIT ASAH'!$H$44</f>
        <v>7838</v>
      </c>
      <c r="G35" s="9">
        <f>'[11]BUKIT ASAH'!$H$43</f>
        <v>6088</v>
      </c>
      <c r="H35" s="17">
        <f>'[12]BUKIT ASAH'!$H$43</f>
        <v>9675</v>
      </c>
      <c r="I35" s="74">
        <f>C35+E35+G35</f>
        <v>19123</v>
      </c>
      <c r="J35" s="74">
        <f>D35+F35+H35</f>
        <v>28282</v>
      </c>
      <c r="L35" s="26"/>
    </row>
    <row r="36" spans="1:12" ht="15">
      <c r="A36" s="14"/>
      <c r="B36" s="22"/>
      <c r="C36" s="60"/>
      <c r="D36" s="60"/>
      <c r="E36" s="52"/>
      <c r="F36" s="21"/>
      <c r="G36" s="9"/>
      <c r="H36" s="17"/>
      <c r="I36" s="74"/>
      <c r="J36" s="74"/>
    </row>
    <row r="37" spans="1:12" ht="15">
      <c r="A37" s="14">
        <v>16</v>
      </c>
      <c r="B37" s="22" t="s">
        <v>39</v>
      </c>
      <c r="C37" s="21">
        <f>'[7]BUKIT CEMARA'!$H$43</f>
        <v>0</v>
      </c>
      <c r="D37" s="6">
        <f>'[8]BUKIT CEMARA'!$H$43</f>
        <v>41</v>
      </c>
      <c r="E37" s="21">
        <v>0</v>
      </c>
      <c r="F37" s="21">
        <f>'[10]BUKIT CEMARA'!$H$44</f>
        <v>30</v>
      </c>
      <c r="G37" s="9">
        <v>0</v>
      </c>
      <c r="H37" s="17">
        <f>'[12]BUKIT CEMARA'!$H$43</f>
        <v>39</v>
      </c>
      <c r="I37" s="74">
        <f>C37+E37+G37</f>
        <v>0</v>
      </c>
      <c r="J37" s="74">
        <f>D37+F37+H37</f>
        <v>110</v>
      </c>
      <c r="L37" s="18"/>
    </row>
    <row r="38" spans="1:12" ht="15">
      <c r="A38" s="14"/>
      <c r="B38" s="22"/>
      <c r="C38" s="21"/>
      <c r="D38" s="23"/>
      <c r="E38" s="21"/>
      <c r="F38" s="21"/>
      <c r="G38" s="9"/>
      <c r="H38" s="17"/>
      <c r="I38" s="74"/>
      <c r="J38" s="74"/>
    </row>
    <row r="39" spans="1:12" ht="15">
      <c r="A39" s="14">
        <v>17</v>
      </c>
      <c r="B39" s="71" t="s">
        <v>49</v>
      </c>
      <c r="C39" s="21">
        <f>[7]D.PENABAN!$H$43</f>
        <v>21</v>
      </c>
      <c r="D39" s="72">
        <f>[8]PENABAN!$H$43</f>
        <v>551</v>
      </c>
      <c r="E39" s="21">
        <f>[9]D.PENABAN!$H$44</f>
        <v>57</v>
      </c>
      <c r="F39" s="21">
        <f>[10]PENABAN!$H$44</f>
        <v>191</v>
      </c>
      <c r="G39" s="9">
        <f>[11]D.PENABAN!$H$43</f>
        <v>36</v>
      </c>
      <c r="H39" s="17">
        <f>[12]PENABAN!$H$43</f>
        <v>703</v>
      </c>
      <c r="I39" s="74">
        <f>C39+E39+G39</f>
        <v>114</v>
      </c>
      <c r="J39" s="74">
        <f>D39+F39+H39</f>
        <v>1445</v>
      </c>
      <c r="K39" s="26"/>
    </row>
    <row r="40" spans="1:12" ht="15">
      <c r="A40" s="14"/>
      <c r="B40" s="71"/>
      <c r="C40" s="21"/>
      <c r="D40" s="72"/>
      <c r="E40" s="21"/>
      <c r="F40" s="21"/>
      <c r="G40" s="9"/>
      <c r="H40" s="17"/>
      <c r="I40" s="74"/>
      <c r="J40" s="74"/>
    </row>
    <row r="41" spans="1:12" ht="15">
      <c r="A41" s="14">
        <v>18</v>
      </c>
      <c r="B41" s="71" t="s">
        <v>50</v>
      </c>
      <c r="C41" s="21">
        <f>[7]MAHAGANGGA!$H$43</f>
        <v>533</v>
      </c>
      <c r="D41" s="72">
        <f>[8]MAHAGANGGA!$H$43</f>
        <v>539</v>
      </c>
      <c r="E41" s="21">
        <f>[9]MAHAGANGGA!$H$44</f>
        <v>532</v>
      </c>
      <c r="F41" s="21">
        <f>[10]MAHAGANGGA!$H$44</f>
        <v>255</v>
      </c>
      <c r="G41" s="9">
        <f>[11]MAHAGANGGA!$H$43</f>
        <v>518</v>
      </c>
      <c r="H41" s="17">
        <f>[12]MAHAGANGGA!$H$43</f>
        <v>543</v>
      </c>
      <c r="I41" s="74">
        <f>C41+E41+G41</f>
        <v>1583</v>
      </c>
      <c r="J41" s="74">
        <f>D41+F41+H41</f>
        <v>1337</v>
      </c>
    </row>
    <row r="42" spans="1:12" ht="15">
      <c r="A42" s="14"/>
      <c r="B42" s="69"/>
      <c r="C42" s="70"/>
      <c r="D42" s="72"/>
      <c r="E42" s="70"/>
      <c r="F42" s="21"/>
      <c r="G42" s="9"/>
      <c r="H42" s="17"/>
      <c r="I42" s="74"/>
      <c r="J42" s="74"/>
    </row>
    <row r="43" spans="1:12" ht="15">
      <c r="A43" s="14">
        <v>19</v>
      </c>
      <c r="B43" s="69" t="s">
        <v>53</v>
      </c>
      <c r="C43" s="70">
        <v>0</v>
      </c>
      <c r="D43" s="72">
        <v>0</v>
      </c>
      <c r="E43" s="70">
        <f>[9]PUTUNG!$H$44</f>
        <v>47</v>
      </c>
      <c r="F43" s="21">
        <f>[10]PUTUNG!$H$44</f>
        <v>70</v>
      </c>
      <c r="G43" s="9">
        <v>4</v>
      </c>
      <c r="H43" s="17">
        <v>2</v>
      </c>
      <c r="I43" s="74">
        <f>C43+E43+G43</f>
        <v>51</v>
      </c>
      <c r="J43" s="74">
        <f>D43+F43+H43</f>
        <v>72</v>
      </c>
    </row>
    <row r="44" spans="1:12" ht="15">
      <c r="A44" s="14"/>
      <c r="B44" s="69"/>
      <c r="C44" s="70"/>
      <c r="D44" s="72"/>
      <c r="E44" s="70"/>
      <c r="F44" s="21"/>
      <c r="G44" s="9"/>
      <c r="H44" s="17"/>
      <c r="I44" s="74"/>
      <c r="J44" s="74"/>
    </row>
    <row r="45" spans="1:12" ht="16.5">
      <c r="A45" s="24"/>
      <c r="B45" s="25" t="s">
        <v>37</v>
      </c>
      <c r="C45" s="73">
        <f t="shared" ref="C45:J45" si="0">SUM(C7:C43)</f>
        <v>70757</v>
      </c>
      <c r="D45" s="73">
        <f t="shared" si="0"/>
        <v>29990</v>
      </c>
      <c r="E45" s="73">
        <f t="shared" si="0"/>
        <v>87388</v>
      </c>
      <c r="F45" s="73">
        <f t="shared" si="0"/>
        <v>27280</v>
      </c>
      <c r="G45" s="73">
        <f t="shared" si="0"/>
        <v>86304</v>
      </c>
      <c r="H45" s="73">
        <f t="shared" si="0"/>
        <v>35513</v>
      </c>
      <c r="I45" s="81">
        <f t="shared" si="0"/>
        <v>244449</v>
      </c>
      <c r="J45" s="82">
        <f t="shared" si="0"/>
        <v>92783</v>
      </c>
    </row>
    <row r="46" spans="1:12" ht="15">
      <c r="A46" s="27"/>
      <c r="B46" s="28"/>
      <c r="D46" s="29"/>
      <c r="E46" s="30"/>
      <c r="F46" s="30"/>
      <c r="G46" s="30"/>
      <c r="H46" s="30"/>
      <c r="I46" s="77"/>
      <c r="J46" s="78"/>
    </row>
    <row r="47" spans="1:12" ht="15">
      <c r="A47" s="27"/>
      <c r="B47" s="28"/>
      <c r="C47" s="33"/>
      <c r="D47" s="33"/>
      <c r="E47" s="28"/>
      <c r="F47" s="28"/>
      <c r="G47" s="28"/>
      <c r="H47" s="28"/>
      <c r="I47" s="79"/>
      <c r="J47" s="80"/>
    </row>
    <row r="48" spans="1:12" ht="14.25" customHeight="1">
      <c r="A48" s="27"/>
      <c r="B48" s="28"/>
      <c r="C48" s="28"/>
      <c r="D48" s="28"/>
      <c r="E48" s="119" t="s">
        <v>26</v>
      </c>
      <c r="F48" s="119"/>
      <c r="G48" s="119"/>
      <c r="H48" s="119"/>
      <c r="I48" s="117">
        <f>SUM(I45:J45)</f>
        <v>337232</v>
      </c>
      <c r="J48" s="118"/>
    </row>
    <row r="49" spans="1:14" ht="14.25" customHeight="1">
      <c r="A49" s="36"/>
      <c r="B49" s="37"/>
      <c r="C49" s="37"/>
      <c r="D49" s="37"/>
      <c r="E49" s="37"/>
      <c r="F49" s="37"/>
      <c r="G49" s="37"/>
      <c r="H49" s="37"/>
      <c r="I49" s="37"/>
      <c r="J49" s="38"/>
    </row>
    <row r="50" spans="1:14">
      <c r="A50" s="39"/>
    </row>
    <row r="51" spans="1:14">
      <c r="A51" s="39"/>
      <c r="B51" s="18"/>
    </row>
    <row r="52" spans="1:14">
      <c r="A52" s="39"/>
      <c r="B52" s="18"/>
      <c r="G52" s="115"/>
      <c r="H52" s="115"/>
      <c r="I52" s="115"/>
      <c r="J52" s="115"/>
      <c r="N52" s="1" t="s">
        <v>44</v>
      </c>
    </row>
    <row r="53" spans="1:14" ht="15" customHeight="1">
      <c r="A53" s="39"/>
      <c r="G53" s="115"/>
      <c r="H53" s="115"/>
      <c r="I53" s="115"/>
      <c r="J53" s="115"/>
    </row>
    <row r="54" spans="1:14" ht="14.25" customHeight="1">
      <c r="A54" s="39"/>
      <c r="G54" s="65"/>
      <c r="H54" s="66"/>
      <c r="I54" s="66"/>
      <c r="J54" s="66"/>
    </row>
    <row r="55" spans="1:14">
      <c r="A55" s="39"/>
      <c r="G55" s="65"/>
      <c r="H55" s="66"/>
      <c r="I55" s="66"/>
      <c r="J55" s="66"/>
    </row>
    <row r="56" spans="1:14" ht="15">
      <c r="A56" s="39"/>
      <c r="G56" s="116"/>
      <c r="H56" s="116"/>
      <c r="I56" s="116"/>
      <c r="J56" s="116"/>
    </row>
    <row r="57" spans="1:14">
      <c r="A57" s="39"/>
      <c r="G57" s="115"/>
      <c r="H57" s="115"/>
      <c r="I57" s="115"/>
      <c r="J57" s="115"/>
    </row>
    <row r="58" spans="1:14">
      <c r="A58" s="39"/>
      <c r="G58" s="115"/>
      <c r="H58" s="115"/>
      <c r="I58" s="115"/>
      <c r="J58" s="115"/>
    </row>
    <row r="59" spans="1:14">
      <c r="A59" s="39"/>
      <c r="G59" s="124"/>
      <c r="H59" s="124"/>
      <c r="I59" s="124"/>
      <c r="J59" s="124"/>
    </row>
    <row r="60" spans="1:14">
      <c r="A60" s="39"/>
    </row>
  </sheetData>
  <mergeCells count="16">
    <mergeCell ref="G52:J52"/>
    <mergeCell ref="G53:J53"/>
    <mergeCell ref="G57:J57"/>
    <mergeCell ref="G58:J58"/>
    <mergeCell ref="G59:J59"/>
    <mergeCell ref="G56:J56"/>
    <mergeCell ref="E48:H48"/>
    <mergeCell ref="I48:J48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28" workbookViewId="0">
      <selection activeCell="P14" sqref="P14"/>
    </sheetView>
  </sheetViews>
  <sheetFormatPr defaultColWidth="9.125" defaultRowHeight="14.25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2" ht="15">
      <c r="A1" s="120" t="s">
        <v>52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5">
      <c r="A2" s="120" t="s">
        <v>47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2" ht="16.5">
      <c r="A4" s="122" t="s">
        <v>0</v>
      </c>
      <c r="B4" s="122" t="s">
        <v>1</v>
      </c>
      <c r="C4" s="121" t="s">
        <v>30</v>
      </c>
      <c r="D4" s="121"/>
      <c r="E4" s="121" t="s">
        <v>31</v>
      </c>
      <c r="F4" s="121"/>
      <c r="G4" s="121" t="s">
        <v>32</v>
      </c>
      <c r="H4" s="121"/>
      <c r="I4" s="121" t="s">
        <v>5</v>
      </c>
      <c r="J4" s="121"/>
    </row>
    <row r="5" spans="1:12" ht="16.5">
      <c r="A5" s="123"/>
      <c r="B5" s="123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">
      <c r="A7" s="3" t="s">
        <v>8</v>
      </c>
      <c r="B7" s="4" t="s">
        <v>10</v>
      </c>
      <c r="C7" s="57">
        <f>[13]TIRTAGANGGA!$H$44</f>
        <v>14181</v>
      </c>
      <c r="D7" s="58">
        <f>[14]TIRTAGANGGA!$H$44</f>
        <v>1860</v>
      </c>
      <c r="E7" s="7">
        <f>[15]TIRTAGANGGA!$H$44</f>
        <v>15130</v>
      </c>
      <c r="F7" s="9">
        <f>[16]TIRTAGANGGA!$H$44</f>
        <v>1391</v>
      </c>
      <c r="G7" s="9">
        <f>[17]TIRTAGANGGA!$H$43</f>
        <v>16246</v>
      </c>
      <c r="H7" s="9">
        <f>[18]TIRTAGANGGA!$H$43</f>
        <v>1211</v>
      </c>
      <c r="I7" s="74">
        <f>C7+E7+G7</f>
        <v>45557</v>
      </c>
      <c r="J7" s="74">
        <f>D7+F7+H7</f>
        <v>4462</v>
      </c>
    </row>
    <row r="8" spans="1:12" ht="15.75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2" ht="15">
      <c r="A9" s="3" t="s">
        <v>9</v>
      </c>
      <c r="B9" s="11" t="s">
        <v>12</v>
      </c>
      <c r="C9" s="7">
        <f>[13]JEMELUK!$H$44</f>
        <v>671</v>
      </c>
      <c r="D9" s="7">
        <f>[14]JEMELUK!$H$44</f>
        <v>25</v>
      </c>
      <c r="E9" s="7">
        <f>[15]JEMELUK!$H$44</f>
        <v>817</v>
      </c>
      <c r="F9" s="7">
        <f>[16]JEMELUK!$H$44</f>
        <v>0</v>
      </c>
      <c r="G9" s="7">
        <f>[17]JEMELUK!$H$43</f>
        <v>705</v>
      </c>
      <c r="H9" s="7">
        <f>[18]JEMELUK!$H$43</f>
        <v>0</v>
      </c>
      <c r="I9" s="74">
        <f>C9+E9+G9</f>
        <v>2193</v>
      </c>
      <c r="J9" s="74">
        <f>D9+F9+H9</f>
        <v>25</v>
      </c>
    </row>
    <row r="10" spans="1:12" ht="15">
      <c r="A10" s="3"/>
      <c r="B10" s="11"/>
      <c r="C10" s="9"/>
      <c r="D10" s="9"/>
      <c r="E10" s="9"/>
      <c r="F10" s="9"/>
      <c r="G10" s="9"/>
      <c r="H10" s="9"/>
      <c r="I10" s="74"/>
      <c r="J10" s="74"/>
    </row>
    <row r="11" spans="1:12" ht="15">
      <c r="A11" s="3" t="s">
        <v>11</v>
      </c>
      <c r="B11" s="11" t="s">
        <v>14</v>
      </c>
      <c r="C11" s="9">
        <f>[13]BESAKIH!$H$44</f>
        <v>21840</v>
      </c>
      <c r="D11" s="9">
        <f>[14]BESAKIH!$H$44</f>
        <v>3111</v>
      </c>
      <c r="E11" s="9">
        <f>[15]BESAKIH!$H$44</f>
        <v>32450</v>
      </c>
      <c r="F11" s="9">
        <f>[16]BESAKIH!$H$44</f>
        <v>1969</v>
      </c>
      <c r="G11" s="9">
        <f>[17]BESAKIH!$H$43</f>
        <v>23884</v>
      </c>
      <c r="H11" s="9">
        <f>[18]BESAKIH!$H$43</f>
        <v>1830</v>
      </c>
      <c r="I11" s="74">
        <f>C11+E11+G11</f>
        <v>78174</v>
      </c>
      <c r="J11" s="74">
        <f>D11+F11+H11</f>
        <v>6910</v>
      </c>
    </row>
    <row r="12" spans="1:12" ht="15">
      <c r="A12" s="3"/>
      <c r="B12" s="11"/>
      <c r="C12" s="9"/>
      <c r="D12" s="9"/>
      <c r="E12" s="9"/>
      <c r="F12" s="12"/>
      <c r="G12" s="9"/>
      <c r="H12" s="9"/>
      <c r="I12" s="74"/>
      <c r="J12" s="74"/>
    </row>
    <row r="13" spans="1:12" ht="15">
      <c r="A13" s="3" t="s">
        <v>13</v>
      </c>
      <c r="B13" s="11" t="s">
        <v>16</v>
      </c>
      <c r="C13" s="7">
        <f>'[13]TELAGA WAJA'!$H$44</f>
        <v>125</v>
      </c>
      <c r="D13" s="7">
        <f>'[14]TELAGA WAJA'!$H$44</f>
        <v>187</v>
      </c>
      <c r="E13" s="7">
        <f>'[15]TELAGA WAJA'!$H$44</f>
        <v>186</v>
      </c>
      <c r="F13" s="7">
        <f>'[16]TELAGA WAJA'!$H$44</f>
        <v>365</v>
      </c>
      <c r="G13" s="9">
        <f>'[17]TELAGA WAJA'!$H$43</f>
        <v>24</v>
      </c>
      <c r="H13" s="9">
        <f>'[18]TELAGA WAJA'!$H$43</f>
        <v>91</v>
      </c>
      <c r="I13" s="74">
        <f>C13+E13+G13</f>
        <v>335</v>
      </c>
      <c r="J13" s="74">
        <f>D13+F13+H13</f>
        <v>643</v>
      </c>
      <c r="L13" s="1" t="s">
        <v>36</v>
      </c>
    </row>
    <row r="14" spans="1:12" ht="15">
      <c r="A14" s="3"/>
      <c r="B14" s="11"/>
      <c r="C14" s="9"/>
      <c r="D14" s="9"/>
      <c r="E14" s="9"/>
      <c r="F14" s="9"/>
      <c r="G14" s="9"/>
      <c r="H14" s="9"/>
      <c r="I14" s="74"/>
      <c r="J14" s="74"/>
    </row>
    <row r="15" spans="1:12" ht="15">
      <c r="A15" s="3" t="s">
        <v>15</v>
      </c>
      <c r="B15" s="11" t="s">
        <v>18</v>
      </c>
      <c r="C15" s="7">
        <f>'[13]YEH MALET'!$H$44</f>
        <v>42</v>
      </c>
      <c r="D15" s="7">
        <f>'[14]YEH MALET'!$H$44</f>
        <v>1065</v>
      </c>
      <c r="E15" s="7">
        <f>'[15]YEH MALET'!$H$44</f>
        <v>82</v>
      </c>
      <c r="F15" s="9">
        <f>'[16]YEH MALET'!$H$44</f>
        <v>4114</v>
      </c>
      <c r="G15" s="7">
        <f>'[17]YEH MALET'!$H$43</f>
        <v>39</v>
      </c>
      <c r="H15" s="7">
        <f>'[18]YEH MALET'!$H$43</f>
        <v>1097</v>
      </c>
      <c r="I15" s="74">
        <f>C15+E15+G15</f>
        <v>163</v>
      </c>
      <c r="J15" s="74">
        <f>D15+F15+H15</f>
        <v>6276</v>
      </c>
    </row>
    <row r="16" spans="1:12" ht="15">
      <c r="A16" s="3"/>
      <c r="B16" s="11"/>
      <c r="C16" s="9"/>
      <c r="D16" s="9"/>
      <c r="E16" s="9"/>
      <c r="F16" s="9"/>
      <c r="G16" s="9"/>
      <c r="H16" s="9"/>
      <c r="I16" s="74"/>
      <c r="J16" s="74"/>
    </row>
    <row r="17" spans="1:13" ht="15">
      <c r="A17" s="3" t="s">
        <v>17</v>
      </c>
      <c r="B17" s="54" t="s">
        <v>20</v>
      </c>
      <c r="C17" s="57">
        <f>[13]TENGANAN!$H$44</f>
        <v>4218</v>
      </c>
      <c r="D17" s="57">
        <f>[14]TENGANAN!$H$44</f>
        <v>559</v>
      </c>
      <c r="E17" s="7">
        <f>[15]TENGANAN!$H$44</f>
        <v>5192</v>
      </c>
      <c r="F17" s="9">
        <f>[16]TENGANAN!$H$44</f>
        <v>435</v>
      </c>
      <c r="G17" s="7">
        <f>[17]TENGANAN!$H$43</f>
        <v>3700</v>
      </c>
      <c r="H17" s="7">
        <f>[18]TENGANAN!$H$43</f>
        <v>474</v>
      </c>
      <c r="I17" s="74">
        <f>C17+E17+G17</f>
        <v>13110</v>
      </c>
      <c r="J17" s="74">
        <f>D17+F17+H17</f>
        <v>1468</v>
      </c>
    </row>
    <row r="18" spans="1:13" ht="15">
      <c r="A18" s="3"/>
      <c r="B18" s="11"/>
      <c r="C18" s="57"/>
      <c r="D18" s="57"/>
      <c r="E18" s="9"/>
      <c r="F18" s="9"/>
      <c r="G18" s="9"/>
      <c r="H18" s="9"/>
      <c r="I18" s="74"/>
      <c r="J18" s="74"/>
    </row>
    <row r="19" spans="1:13" ht="15">
      <c r="A19" s="3" t="s">
        <v>19</v>
      </c>
      <c r="B19" s="11" t="s">
        <v>21</v>
      </c>
      <c r="C19" s="57">
        <f>[13]CANDIDASA!$H$44</f>
        <v>213</v>
      </c>
      <c r="D19" s="58">
        <f>[14]CANDIDASA!$H$44</f>
        <v>97</v>
      </c>
      <c r="E19" s="7">
        <f>[15]CANDIDASA!$H$44</f>
        <v>251</v>
      </c>
      <c r="F19" s="7">
        <f>[16]CANDIDASA!$H$44</f>
        <v>285</v>
      </c>
      <c r="G19" s="7">
        <f>[17]CANDIDASA!$H$43</f>
        <v>349</v>
      </c>
      <c r="H19" s="7">
        <f>[18]CANDIDASA!$H$43</f>
        <v>183</v>
      </c>
      <c r="I19" s="74">
        <f>C19+E19+G19</f>
        <v>813</v>
      </c>
      <c r="J19" s="74">
        <f>D19+F19+H19</f>
        <v>565</v>
      </c>
    </row>
    <row r="20" spans="1:13" ht="15">
      <c r="A20" s="3"/>
      <c r="B20" s="11"/>
      <c r="C20" s="57"/>
      <c r="D20" s="57"/>
      <c r="E20" s="9"/>
      <c r="F20" s="9"/>
      <c r="G20" s="9"/>
      <c r="H20" s="9"/>
      <c r="I20" s="74"/>
      <c r="J20" s="74"/>
    </row>
    <row r="21" spans="1:13" ht="15">
      <c r="A21" s="3">
        <v>8</v>
      </c>
      <c r="B21" s="11" t="s">
        <v>22</v>
      </c>
      <c r="C21" s="57">
        <f>[13]PADANGBAI!$H$44</f>
        <v>690</v>
      </c>
      <c r="D21" s="58">
        <v>0</v>
      </c>
      <c r="E21" s="7">
        <f>[15]PADANGBAI!$H$44</f>
        <v>898</v>
      </c>
      <c r="F21" s="7">
        <f>[16]PADANGBAI!$H$44</f>
        <v>0</v>
      </c>
      <c r="G21" s="9">
        <f>[17]PADANGBAI!$H$43</f>
        <v>724</v>
      </c>
      <c r="H21" s="9">
        <f>[18]PADANGBAI!$H$43</f>
        <v>0</v>
      </c>
      <c r="I21" s="74">
        <f>C21+E21+G21</f>
        <v>2312</v>
      </c>
      <c r="J21" s="74">
        <f>D21+F21+H21</f>
        <v>0</v>
      </c>
    </row>
    <row r="22" spans="1:13" ht="15">
      <c r="A22" s="3"/>
      <c r="B22" s="11"/>
      <c r="C22" s="57"/>
      <c r="D22" s="57"/>
      <c r="E22" s="9"/>
      <c r="F22" s="9"/>
      <c r="G22" s="9"/>
      <c r="H22" s="9"/>
      <c r="I22" s="74"/>
      <c r="J22" s="74"/>
    </row>
    <row r="23" spans="1:13" ht="15">
      <c r="A23" s="3">
        <v>9</v>
      </c>
      <c r="B23" s="4" t="s">
        <v>38</v>
      </c>
      <c r="C23" s="57">
        <f>'[13]BUKIT SURGA'!$H$44</f>
        <v>617</v>
      </c>
      <c r="D23" s="114">
        <f>'[14]BUKIT SURGA'!$H$44</f>
        <v>823</v>
      </c>
      <c r="E23" s="9">
        <f>'[15]BUKIT SURGA'!$H$44</f>
        <v>912</v>
      </c>
      <c r="F23" s="9">
        <f>'[16]BUKIT SURGA'!$H$44</f>
        <v>861</v>
      </c>
      <c r="G23" s="9">
        <f>'[17]BUKIT SURGA'!$H$43</f>
        <v>526</v>
      </c>
      <c r="H23" s="9">
        <f>'[18]BUKIT SURGA'!$H$43</f>
        <v>1648</v>
      </c>
      <c r="I23" s="74">
        <f>C23+E23+G23</f>
        <v>2055</v>
      </c>
      <c r="J23" s="74">
        <f>D23+F23+H23</f>
        <v>3332</v>
      </c>
    </row>
    <row r="24" spans="1:13" ht="15">
      <c r="A24" s="3"/>
      <c r="B24" s="11"/>
      <c r="C24" s="57"/>
      <c r="D24" s="57"/>
      <c r="E24" s="9"/>
      <c r="F24" s="9"/>
      <c r="G24" s="9"/>
      <c r="H24" s="9"/>
      <c r="I24" s="74"/>
      <c r="J24" s="74"/>
    </row>
    <row r="25" spans="1:13" ht="15">
      <c r="A25" s="3">
        <v>10</v>
      </c>
      <c r="B25" s="11" t="s">
        <v>35</v>
      </c>
      <c r="C25" s="57">
        <f>[13]TULAMBEN!$H$44</f>
        <v>2775</v>
      </c>
      <c r="D25" s="58">
        <f>[14]TULAMBEN!$H$44</f>
        <v>410</v>
      </c>
      <c r="E25" s="7">
        <f>[15]TULAMBEN!$H$44</f>
        <v>3174</v>
      </c>
      <c r="F25" s="7">
        <f>[16]TULAMBEN!$H$44</f>
        <v>503</v>
      </c>
      <c r="G25" s="9">
        <f>[17]TULAMBEN!$H$43</f>
        <v>2815</v>
      </c>
      <c r="H25" s="9">
        <f>[18]TULAMBEN!$H$43</f>
        <v>478</v>
      </c>
      <c r="I25" s="74">
        <f>C25+E25+G25</f>
        <v>8764</v>
      </c>
      <c r="J25" s="74">
        <f>D25+F25+H25</f>
        <v>1391</v>
      </c>
    </row>
    <row r="26" spans="1:13" ht="15">
      <c r="A26" s="3"/>
      <c r="B26" s="11"/>
      <c r="C26" s="57"/>
      <c r="D26" s="57"/>
      <c r="E26" s="9"/>
      <c r="F26" s="9"/>
      <c r="G26" s="9"/>
      <c r="H26" s="9"/>
      <c r="I26" s="74"/>
      <c r="J26" s="74"/>
    </row>
    <row r="27" spans="1:13" ht="15">
      <c r="A27" s="3">
        <v>11</v>
      </c>
      <c r="B27" s="11" t="s">
        <v>23</v>
      </c>
      <c r="C27" s="57">
        <f>'[13]PURI AGUNG'!$H$44</f>
        <v>567</v>
      </c>
      <c r="D27" s="58">
        <f>'[14]PURI AGUNG'!$H$44</f>
        <v>50</v>
      </c>
      <c r="E27" s="7">
        <f>'[15]PURI AGUNG'!$H$44</f>
        <v>721</v>
      </c>
      <c r="F27" s="7">
        <f>'[16]PURI AGUNG'!$H$44</f>
        <v>36</v>
      </c>
      <c r="G27" s="9">
        <f>'[17]PURI AGUNG'!$H$43</f>
        <v>583</v>
      </c>
      <c r="H27" s="9">
        <f>'[18]PURI AGUNG'!$H$43</f>
        <v>32</v>
      </c>
      <c r="I27" s="74">
        <f>C27+E27+G27</f>
        <v>1871</v>
      </c>
      <c r="J27" s="74">
        <f>D27+F27+H27</f>
        <v>118</v>
      </c>
    </row>
    <row r="28" spans="1:13" ht="15">
      <c r="A28" s="3"/>
      <c r="B28" s="11"/>
      <c r="C28" s="57"/>
      <c r="D28" s="57"/>
      <c r="E28" s="9"/>
      <c r="F28" s="9"/>
      <c r="G28" s="9"/>
      <c r="H28" s="9"/>
      <c r="I28" s="74"/>
      <c r="J28" s="74"/>
    </row>
    <row r="29" spans="1:13" ht="15">
      <c r="A29" s="3">
        <v>12</v>
      </c>
      <c r="B29" s="11" t="s">
        <v>24</v>
      </c>
      <c r="C29" s="57">
        <f>'[13]TAMAN UJUNG'!$H$43</f>
        <v>10792</v>
      </c>
      <c r="D29" s="58">
        <f>'[14]TAMAN UJUNG'!$H$44</f>
        <v>4547</v>
      </c>
      <c r="E29" s="8">
        <f>'[15]TAMAN UJUNG'!$H$43</f>
        <v>13212</v>
      </c>
      <c r="F29" s="9">
        <f>'[16]TAMAN UJUNG'!$H$44</f>
        <v>6041</v>
      </c>
      <c r="G29" s="9">
        <f>'[17]TAMAN UJUNG'!$H$42</f>
        <v>10753</v>
      </c>
      <c r="H29" s="9">
        <f>'[18]TAMAN UJUNG'!$H$43</f>
        <v>3249</v>
      </c>
      <c r="I29" s="74">
        <f>C29+E29+G29</f>
        <v>34757</v>
      </c>
      <c r="J29" s="74">
        <f>D29+F29+H29</f>
        <v>13837</v>
      </c>
    </row>
    <row r="30" spans="1:13" ht="15">
      <c r="A30" s="3"/>
      <c r="B30" s="11"/>
      <c r="C30" s="57"/>
      <c r="D30" s="9"/>
      <c r="E30" s="9"/>
      <c r="F30" s="9"/>
      <c r="G30" s="9"/>
      <c r="H30" s="9"/>
      <c r="I30" s="74"/>
      <c r="J30" s="74"/>
    </row>
    <row r="31" spans="1:13" ht="15">
      <c r="A31" s="3">
        <v>13</v>
      </c>
      <c r="B31" s="11" t="s">
        <v>34</v>
      </c>
      <c r="C31" s="57">
        <f>[13]EDELWEIS!$H$44</f>
        <v>21940</v>
      </c>
      <c r="D31" s="9">
        <f>[14]EDELWEIS!$H$44</f>
        <v>3111</v>
      </c>
      <c r="E31" s="7">
        <f>[15]EDELWEIS!$H$44</f>
        <v>72</v>
      </c>
      <c r="F31" s="9">
        <f>[16]EDELWEIS!$H$44</f>
        <v>1927</v>
      </c>
      <c r="G31" s="13">
        <f>[17]EDELWEIS!$H$43</f>
        <v>72</v>
      </c>
      <c r="H31" s="14">
        <f>[18]EDELWEIS!$H$43</f>
        <v>832</v>
      </c>
      <c r="I31" s="74">
        <f>C31+E31+G31</f>
        <v>22084</v>
      </c>
      <c r="J31" s="74">
        <f>D31+F31+H31</f>
        <v>5870</v>
      </c>
    </row>
    <row r="32" spans="1:13" ht="15">
      <c r="A32" s="47"/>
      <c r="B32" s="16"/>
      <c r="C32" s="57"/>
      <c r="D32" s="8"/>
      <c r="E32" s="14"/>
      <c r="F32" s="14"/>
      <c r="G32" s="9"/>
      <c r="H32" s="17"/>
      <c r="I32" s="74"/>
      <c r="J32" s="74"/>
      <c r="L32" s="18"/>
      <c r="M32" s="18"/>
    </row>
    <row r="33" spans="1:11" ht="15">
      <c r="A33" s="47">
        <v>14</v>
      </c>
      <c r="B33" s="19" t="s">
        <v>42</v>
      </c>
      <c r="C33" s="83">
        <f>[13]LEMPUYANG!$H$44</f>
        <v>49240</v>
      </c>
      <c r="D33" s="20">
        <f>[14]LEMPUYANG!$H$44</f>
        <v>2659</v>
      </c>
      <c r="E33" s="20">
        <f>[15]LEMPUYANG!$H$44</f>
        <v>36866</v>
      </c>
      <c r="F33" s="20">
        <f>[16]LEMPUYANG!$H$44</f>
        <v>1656</v>
      </c>
      <c r="G33" s="9">
        <f>[17]LEMPUYANG!$H$43</f>
        <v>37115</v>
      </c>
      <c r="H33" s="17">
        <f>[18]LEMPUYANG!$H$43</f>
        <v>1559</v>
      </c>
      <c r="I33" s="74">
        <f>C33+E33+G33</f>
        <v>123221</v>
      </c>
      <c r="J33" s="74">
        <f>D33+F33+H33</f>
        <v>5874</v>
      </c>
    </row>
    <row r="34" spans="1:11" ht="15">
      <c r="A34" s="47"/>
      <c r="B34" s="19"/>
      <c r="C34" s="57"/>
      <c r="D34" s="20"/>
      <c r="E34" s="20"/>
      <c r="F34" s="21"/>
      <c r="G34" s="9"/>
      <c r="H34" s="17"/>
      <c r="I34" s="74"/>
      <c r="J34" s="74"/>
    </row>
    <row r="35" spans="1:11" ht="15">
      <c r="A35" s="51">
        <v>15</v>
      </c>
      <c r="B35" s="22" t="s">
        <v>25</v>
      </c>
      <c r="C35" s="83">
        <f>'[13]BUKIT ASAH'!$H$44</f>
        <v>7662</v>
      </c>
      <c r="D35" s="20">
        <f>'[14]BUKIT ASAH'!$H$44</f>
        <v>6031</v>
      </c>
      <c r="E35" s="20">
        <f>'[15]BUKIT ASAH'!$H$44</f>
        <v>9014</v>
      </c>
      <c r="F35" s="21">
        <f>'[16]BUKIT ASAH'!$H$44</f>
        <v>12750</v>
      </c>
      <c r="G35" s="9">
        <f>'[17]BUKIT ASAH'!$H$43</f>
        <v>7096</v>
      </c>
      <c r="H35" s="17">
        <f>'[18]BUKIT ASAH'!$H$43</f>
        <v>7103</v>
      </c>
      <c r="I35" s="74">
        <f>C35+E35+G35</f>
        <v>23772</v>
      </c>
      <c r="J35" s="74">
        <f>D35+F35+H35</f>
        <v>25884</v>
      </c>
    </row>
    <row r="36" spans="1:11" ht="15">
      <c r="A36" s="51"/>
      <c r="B36" s="22"/>
      <c r="C36" s="57"/>
      <c r="D36" s="20"/>
      <c r="E36" s="20"/>
      <c r="F36" s="21"/>
      <c r="G36" s="9"/>
      <c r="H36" s="17"/>
      <c r="I36" s="74"/>
      <c r="J36" s="74"/>
    </row>
    <row r="37" spans="1:11" ht="15">
      <c r="A37" s="51">
        <v>16</v>
      </c>
      <c r="B37" s="22" t="s">
        <v>39</v>
      </c>
      <c r="C37" s="57">
        <v>0</v>
      </c>
      <c r="D37" s="20">
        <f>'[14]BUKIT CEMARA'!$H$44</f>
        <v>42</v>
      </c>
      <c r="E37" s="20">
        <v>0</v>
      </c>
      <c r="F37" s="20">
        <f>'[16]BUKIT CEMARA'!$H$44</f>
        <v>52</v>
      </c>
      <c r="G37" s="9">
        <v>0</v>
      </c>
      <c r="H37" s="17">
        <f>'[18]BUKIT CEMARA'!$H$43</f>
        <v>42</v>
      </c>
      <c r="I37" s="74">
        <f>C37+E37+G37</f>
        <v>0</v>
      </c>
      <c r="J37" s="74">
        <f>D37+F37+H37</f>
        <v>136</v>
      </c>
    </row>
    <row r="38" spans="1:11" ht="15">
      <c r="A38" s="51"/>
      <c r="B38" s="22"/>
      <c r="C38" s="21"/>
      <c r="D38" s="23"/>
      <c r="E38" s="21"/>
      <c r="F38" s="21"/>
      <c r="G38" s="9"/>
      <c r="H38" s="17"/>
      <c r="I38" s="74"/>
      <c r="J38" s="74"/>
    </row>
    <row r="39" spans="1:11" ht="15">
      <c r="A39" s="14">
        <v>17</v>
      </c>
      <c r="B39" s="71" t="s">
        <v>49</v>
      </c>
      <c r="C39" s="21">
        <f>[13]D.PENABAN!$H$44</f>
        <v>86</v>
      </c>
      <c r="D39" s="72">
        <f>[14]PENABAN!$H$44</f>
        <v>311</v>
      </c>
      <c r="E39" s="21">
        <f>[15]D.PENABAN!$H$25</f>
        <v>63</v>
      </c>
      <c r="F39" s="21">
        <f>[16]PENABAN!$H$44</f>
        <v>424</v>
      </c>
      <c r="G39" s="9">
        <f>[17]D.PENABAN!$H$43</f>
        <v>91</v>
      </c>
      <c r="H39" s="17">
        <f>[18]PENABAN!$H$43</f>
        <v>101</v>
      </c>
      <c r="I39" s="74">
        <f>C39+E39+G39</f>
        <v>240</v>
      </c>
      <c r="J39" s="74">
        <f>D39+F39+H39</f>
        <v>836</v>
      </c>
      <c r="K39" s="26"/>
    </row>
    <row r="40" spans="1:11" ht="15">
      <c r="A40" s="14"/>
      <c r="B40" s="71"/>
      <c r="C40" s="21"/>
      <c r="D40" s="72"/>
      <c r="E40" s="21"/>
      <c r="F40" s="21"/>
      <c r="G40" s="9"/>
      <c r="H40" s="17"/>
      <c r="I40" s="74"/>
      <c r="J40" s="74"/>
    </row>
    <row r="41" spans="1:11" ht="15">
      <c r="A41" s="14">
        <v>18</v>
      </c>
      <c r="B41" s="71" t="s">
        <v>50</v>
      </c>
      <c r="C41" s="21">
        <f>[13]MAHAGANGGA!$H$44</f>
        <v>571</v>
      </c>
      <c r="D41" s="72">
        <f>[14]MAHAGANGGA!$H$44</f>
        <v>225</v>
      </c>
      <c r="E41" s="21">
        <f>[15]MAHAGANGGA!$H$44</f>
        <v>960</v>
      </c>
      <c r="F41" s="21">
        <f>[16]MAHAGANGGA!$H$44</f>
        <v>436</v>
      </c>
      <c r="G41" s="9">
        <f>[17]MAHAGANGGA!$H$43</f>
        <v>720</v>
      </c>
      <c r="H41" s="17">
        <f>[18]MAHAGANGGA!$H$43</f>
        <v>228</v>
      </c>
      <c r="I41" s="74">
        <f>C41+E41+G41</f>
        <v>2251</v>
      </c>
      <c r="J41" s="74">
        <f>D41+F41+H41</f>
        <v>889</v>
      </c>
    </row>
    <row r="42" spans="1:11" ht="15">
      <c r="A42" s="14"/>
      <c r="B42" s="69"/>
      <c r="C42" s="70"/>
      <c r="D42" s="72"/>
      <c r="E42" s="70"/>
      <c r="F42" s="21"/>
      <c r="G42" s="9"/>
      <c r="H42" s="17"/>
      <c r="I42" s="74"/>
      <c r="J42" s="74"/>
    </row>
    <row r="43" spans="1:11" ht="15">
      <c r="A43" s="14">
        <v>19</v>
      </c>
      <c r="B43" s="69" t="s">
        <v>53</v>
      </c>
      <c r="C43" s="70">
        <f>[13]PUTUNG!$H$44</f>
        <v>25</v>
      </c>
      <c r="D43" s="72">
        <v>0</v>
      </c>
      <c r="E43" s="70">
        <f>[15]PUTUNG!$H$44</f>
        <v>61</v>
      </c>
      <c r="F43" s="21">
        <f>[16]PUTUNG!$H$44</f>
        <v>38</v>
      </c>
      <c r="G43" s="9">
        <f>[17]PUTUNG!$H$43</f>
        <v>276</v>
      </c>
      <c r="H43" s="17">
        <f>[18]PUTUNG!$H$43</f>
        <v>215</v>
      </c>
      <c r="I43" s="74">
        <f>C43+E43+G43</f>
        <v>362</v>
      </c>
      <c r="J43" s="74">
        <f>D43+F43+H43</f>
        <v>253</v>
      </c>
    </row>
    <row r="44" spans="1:11" ht="15">
      <c r="A44" s="14"/>
      <c r="B44" s="69"/>
      <c r="C44" s="70"/>
      <c r="D44" s="72"/>
      <c r="E44" s="70"/>
      <c r="F44" s="21"/>
      <c r="G44" s="9"/>
      <c r="H44" s="17"/>
      <c r="I44" s="74"/>
      <c r="J44" s="74"/>
    </row>
    <row r="45" spans="1:11" ht="16.5">
      <c r="A45" s="24"/>
      <c r="B45" s="25" t="s">
        <v>37</v>
      </c>
      <c r="C45" s="73">
        <f>SUM(C7:C43)</f>
        <v>136255</v>
      </c>
      <c r="D45" s="73">
        <f>SUM(D7:D43)</f>
        <v>25113</v>
      </c>
      <c r="E45" s="73">
        <f t="shared" ref="E45:J45" si="0">SUM(E7:E43)</f>
        <v>120061</v>
      </c>
      <c r="F45" s="73">
        <f t="shared" si="0"/>
        <v>33283</v>
      </c>
      <c r="G45" s="73">
        <f>SUM(G7:G43)</f>
        <v>105718</v>
      </c>
      <c r="H45" s="73">
        <f t="shared" si="0"/>
        <v>20373</v>
      </c>
      <c r="I45" s="81">
        <f t="shared" si="0"/>
        <v>362034</v>
      </c>
      <c r="J45" s="82">
        <f t="shared" si="0"/>
        <v>78769</v>
      </c>
    </row>
    <row r="46" spans="1:11" ht="15">
      <c r="A46" s="27"/>
      <c r="B46" s="28"/>
      <c r="D46" s="29"/>
      <c r="E46" s="30"/>
      <c r="F46" s="30"/>
      <c r="G46" s="30"/>
      <c r="H46" s="30"/>
      <c r="I46" s="77"/>
      <c r="J46" s="78"/>
    </row>
    <row r="47" spans="1:11" ht="15">
      <c r="A47" s="27"/>
      <c r="B47" s="28"/>
      <c r="C47" s="33"/>
      <c r="D47" s="33"/>
      <c r="E47" s="28"/>
      <c r="F47" s="28"/>
      <c r="G47" s="28"/>
      <c r="H47" s="28"/>
      <c r="I47" s="79"/>
      <c r="J47" s="80"/>
    </row>
    <row r="48" spans="1:11" ht="14.25" customHeight="1">
      <c r="A48" s="27"/>
      <c r="B48" s="28"/>
      <c r="C48" s="28"/>
      <c r="D48" s="28"/>
      <c r="E48" s="126" t="s">
        <v>51</v>
      </c>
      <c r="F48" s="126"/>
      <c r="G48" s="126"/>
      <c r="H48" s="126"/>
      <c r="I48" s="117">
        <f>SUM(I45:J45)</f>
        <v>440803</v>
      </c>
      <c r="J48" s="118"/>
    </row>
    <row r="49" spans="1:15" ht="14.25" customHeight="1">
      <c r="A49" s="36"/>
      <c r="B49" s="37"/>
      <c r="C49" s="37"/>
      <c r="D49" s="37"/>
      <c r="E49" s="37"/>
      <c r="F49" s="37"/>
      <c r="G49" s="37"/>
      <c r="H49" s="37"/>
      <c r="I49" s="37"/>
      <c r="J49" s="38"/>
    </row>
    <row r="50" spans="1:15">
      <c r="A50" s="39"/>
    </row>
    <row r="51" spans="1:15">
      <c r="A51" s="39"/>
      <c r="B51" s="18"/>
    </row>
    <row r="52" spans="1:15">
      <c r="A52" s="39"/>
      <c r="B52" s="18"/>
      <c r="G52" s="63"/>
      <c r="H52" s="63"/>
      <c r="I52" s="63"/>
      <c r="J52" s="63"/>
    </row>
    <row r="53" spans="1:15">
      <c r="A53" s="39"/>
      <c r="G53" s="124"/>
      <c r="H53" s="124"/>
      <c r="I53" s="124"/>
      <c r="J53" s="124"/>
      <c r="K53" s="55"/>
      <c r="L53" s="55"/>
      <c r="M53" s="55"/>
      <c r="N53" s="55"/>
      <c r="O53" s="55"/>
    </row>
    <row r="54" spans="1:15" ht="14.25" customHeight="1">
      <c r="A54" s="39"/>
      <c r="G54" s="62"/>
    </row>
    <row r="55" spans="1:15" ht="15">
      <c r="A55" s="39"/>
      <c r="G55" s="62"/>
      <c r="K55" s="56"/>
      <c r="L55" s="56"/>
      <c r="M55" s="56"/>
      <c r="N55" s="56"/>
      <c r="O55" s="56"/>
    </row>
    <row r="56" spans="1:15" ht="15">
      <c r="A56" s="39"/>
      <c r="G56" s="125"/>
      <c r="H56" s="125"/>
      <c r="I56" s="125"/>
      <c r="J56" s="125"/>
    </row>
    <row r="57" spans="1:15">
      <c r="A57" s="39"/>
      <c r="G57" s="124"/>
      <c r="H57" s="124"/>
      <c r="I57" s="124"/>
      <c r="J57" s="124"/>
    </row>
    <row r="58" spans="1:15">
      <c r="A58" s="39"/>
      <c r="G58" s="124"/>
      <c r="H58" s="124"/>
      <c r="I58" s="124"/>
      <c r="J58" s="124"/>
    </row>
    <row r="59" spans="1:15" ht="15">
      <c r="A59" s="39"/>
      <c r="G59" s="127"/>
      <c r="H59" s="127"/>
      <c r="I59" s="127"/>
      <c r="J59" s="127"/>
    </row>
    <row r="60" spans="1:15">
      <c r="A60" s="39"/>
    </row>
  </sheetData>
  <mergeCells count="15">
    <mergeCell ref="G53:J53"/>
    <mergeCell ref="G57:J57"/>
    <mergeCell ref="G58:J58"/>
    <mergeCell ref="G59:J59"/>
    <mergeCell ref="G56:J56"/>
    <mergeCell ref="E48:H48"/>
    <mergeCell ref="I48:J48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L7" sqref="L7"/>
    </sheetView>
  </sheetViews>
  <sheetFormatPr defaultColWidth="9.125" defaultRowHeight="14.25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2" ht="15">
      <c r="A1" s="120" t="s">
        <v>52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5">
      <c r="A2" s="120" t="s">
        <v>48</v>
      </c>
      <c r="B2" s="120"/>
      <c r="C2" s="120"/>
      <c r="D2" s="120"/>
      <c r="E2" s="120"/>
      <c r="F2" s="120"/>
      <c r="G2" s="120"/>
      <c r="H2" s="120"/>
      <c r="I2" s="120"/>
      <c r="J2" s="120"/>
    </row>
    <row r="4" spans="1:12" ht="16.5">
      <c r="A4" s="122" t="s">
        <v>0</v>
      </c>
      <c r="B4" s="122" t="s">
        <v>1</v>
      </c>
      <c r="C4" s="121" t="s">
        <v>40</v>
      </c>
      <c r="D4" s="121"/>
      <c r="E4" s="121" t="s">
        <v>41</v>
      </c>
      <c r="F4" s="121"/>
      <c r="G4" s="121" t="s">
        <v>33</v>
      </c>
      <c r="H4" s="121"/>
      <c r="I4" s="121" t="s">
        <v>5</v>
      </c>
      <c r="J4" s="121"/>
    </row>
    <row r="5" spans="1:12" ht="16.5">
      <c r="A5" s="123"/>
      <c r="B5" s="123"/>
      <c r="C5" s="40" t="s">
        <v>6</v>
      </c>
      <c r="D5" s="40" t="s">
        <v>7</v>
      </c>
      <c r="E5" s="40" t="s">
        <v>6</v>
      </c>
      <c r="F5" s="40" t="s">
        <v>7</v>
      </c>
      <c r="G5" s="40" t="s">
        <v>6</v>
      </c>
      <c r="H5" s="40" t="s">
        <v>7</v>
      </c>
      <c r="I5" s="40" t="s">
        <v>6</v>
      </c>
      <c r="J5" s="40" t="s">
        <v>7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s="88" customFormat="1" ht="15" customHeight="1">
      <c r="A7" s="84" t="s">
        <v>8</v>
      </c>
      <c r="B7" s="85" t="s">
        <v>10</v>
      </c>
      <c r="C7" s="5">
        <f>[19]TIRTAGANGGA!$H$44</f>
        <v>14489</v>
      </c>
      <c r="D7" s="6">
        <f>[20]TIRTAGANGGA!$H$44</f>
        <v>1248</v>
      </c>
      <c r="E7" s="86">
        <f>[21]TIRTAGANGGA!$H$43</f>
        <v>12288</v>
      </c>
      <c r="F7" s="72">
        <f>[22]TIRTAGANGGA!$H$43</f>
        <v>1122</v>
      </c>
      <c r="G7" s="72">
        <f>[23]TIRTAGANGGA!$C$44</f>
        <v>12950</v>
      </c>
      <c r="H7" s="72">
        <f>[24]TIRTAGANGGA!$C$44</f>
        <v>2941</v>
      </c>
      <c r="I7" s="87">
        <f>C7+E7+G7</f>
        <v>39727</v>
      </c>
      <c r="J7" s="87">
        <f>D7+F7+H7</f>
        <v>5311</v>
      </c>
      <c r="L7" s="96"/>
    </row>
    <row r="8" spans="1:12" s="88" customFormat="1" ht="15" customHeight="1">
      <c r="A8" s="84"/>
      <c r="B8" s="89"/>
      <c r="C8" s="72"/>
      <c r="D8" s="72"/>
      <c r="E8" s="72"/>
      <c r="F8" s="72"/>
      <c r="G8" s="72"/>
      <c r="H8" s="72"/>
      <c r="I8" s="87"/>
      <c r="J8" s="87"/>
    </row>
    <row r="9" spans="1:12" s="88" customFormat="1" ht="15" customHeight="1">
      <c r="A9" s="84" t="s">
        <v>9</v>
      </c>
      <c r="B9" s="89" t="s">
        <v>12</v>
      </c>
      <c r="C9" s="72">
        <f>[19]JEMELUK!$H$44</f>
        <v>370</v>
      </c>
      <c r="D9" s="72">
        <f>[20]JEMELUK!$H$44</f>
        <v>15</v>
      </c>
      <c r="E9" s="86">
        <f>[21]JEMELUK!$H$43</f>
        <v>174</v>
      </c>
      <c r="F9" s="86">
        <v>0</v>
      </c>
      <c r="G9" s="86">
        <f>[23]JEMELUK!$H$44</f>
        <v>352</v>
      </c>
      <c r="H9" s="86">
        <f>[24]JEMELUK!$C$44</f>
        <v>10</v>
      </c>
      <c r="I9" s="87">
        <f>C9+E9+G9</f>
        <v>896</v>
      </c>
      <c r="J9" s="87">
        <f>D9+F9+H9</f>
        <v>25</v>
      </c>
    </row>
    <row r="10" spans="1:12" s="88" customFormat="1" ht="15" customHeight="1">
      <c r="A10" s="84"/>
      <c r="B10" s="89"/>
      <c r="C10" s="72"/>
      <c r="D10" s="72"/>
      <c r="E10" s="72"/>
      <c r="F10" s="72"/>
      <c r="G10" s="72"/>
      <c r="H10" s="72"/>
      <c r="I10" s="87"/>
      <c r="J10" s="87"/>
    </row>
    <row r="11" spans="1:12" s="88" customFormat="1" ht="15" customHeight="1">
      <c r="A11" s="84" t="s">
        <v>11</v>
      </c>
      <c r="B11" s="89" t="s">
        <v>14</v>
      </c>
      <c r="C11" s="72">
        <f>[19]BESAKIH!$H$44</f>
        <v>18632</v>
      </c>
      <c r="D11" s="72">
        <f>[20]BESAKIH!$H$44</f>
        <v>2380</v>
      </c>
      <c r="E11" s="72">
        <f>[21]BESAKIH!$H$43</f>
        <v>11046</v>
      </c>
      <c r="F11" s="72">
        <f>[22]BESAKIH!$H$43</f>
        <v>1808</v>
      </c>
      <c r="G11" s="72">
        <f>[23]BESAKIH!$H$44</f>
        <v>8562</v>
      </c>
      <c r="H11" s="72">
        <f>[24]BESAKIH!$H$44</f>
        <v>4285</v>
      </c>
      <c r="I11" s="87">
        <f>C11+E11+G11</f>
        <v>38240</v>
      </c>
      <c r="J11" s="87">
        <f>D11+F11+H11</f>
        <v>8473</v>
      </c>
      <c r="L11" s="96"/>
    </row>
    <row r="12" spans="1:12" s="88" customFormat="1" ht="15" customHeight="1">
      <c r="A12" s="84"/>
      <c r="B12" s="89"/>
      <c r="C12" s="72"/>
      <c r="D12" s="72"/>
      <c r="E12" s="72"/>
      <c r="F12" s="89"/>
      <c r="G12" s="72"/>
      <c r="H12" s="72"/>
      <c r="I12" s="87"/>
      <c r="J12" s="87"/>
    </row>
    <row r="13" spans="1:12" s="88" customFormat="1" ht="15" customHeight="1">
      <c r="A13" s="84" t="s">
        <v>13</v>
      </c>
      <c r="B13" s="89" t="s">
        <v>16</v>
      </c>
      <c r="C13" s="72">
        <f>'[19]TELAGA WAJA'!$H$44</f>
        <v>72</v>
      </c>
      <c r="D13" s="72">
        <f>'[20]TELAGA WAJA'!$H$44</f>
        <v>103</v>
      </c>
      <c r="E13" s="72">
        <f>'[21]TELAGA WAJA'!$H$43</f>
        <v>104</v>
      </c>
      <c r="F13" s="86">
        <f>'[22]TELAGA WAJA'!$H$43</f>
        <v>195</v>
      </c>
      <c r="G13" s="72">
        <f>'[23]TELAGA WAJA'!$C$44</f>
        <v>103</v>
      </c>
      <c r="H13" s="72">
        <f>'[24]TELAGA WAJA'!$C$44</f>
        <v>190</v>
      </c>
      <c r="I13" s="87">
        <f>C13+E13+G13</f>
        <v>279</v>
      </c>
      <c r="J13" s="87">
        <f>D13+F13+H13</f>
        <v>488</v>
      </c>
      <c r="L13" s="88" t="s">
        <v>36</v>
      </c>
    </row>
    <row r="14" spans="1:12" s="88" customFormat="1" ht="15" customHeight="1">
      <c r="A14" s="84"/>
      <c r="B14" s="89"/>
      <c r="C14" s="72"/>
      <c r="D14" s="72"/>
      <c r="E14" s="72"/>
      <c r="F14" s="72"/>
      <c r="G14" s="72"/>
      <c r="H14" s="72"/>
      <c r="I14" s="87"/>
      <c r="J14" s="87"/>
    </row>
    <row r="15" spans="1:12" s="88" customFormat="1" ht="15" customHeight="1">
      <c r="A15" s="84" t="s">
        <v>15</v>
      </c>
      <c r="B15" s="89" t="s">
        <v>18</v>
      </c>
      <c r="C15" s="86">
        <f>'[19]YEH MALET'!$H$44</f>
        <v>46</v>
      </c>
      <c r="D15" s="72">
        <f>'[20]YEH MALET'!$H$44</f>
        <v>1031</v>
      </c>
      <c r="E15" s="86">
        <f>'[21]YEH MALET'!$H$43</f>
        <v>34</v>
      </c>
      <c r="F15" s="72">
        <f>'[22]YEH MALET'!$H$43</f>
        <v>966</v>
      </c>
      <c r="G15" s="86">
        <f>'[23]YEH MALET'!$H$44</f>
        <v>45</v>
      </c>
      <c r="H15" s="86">
        <f>'[24]YEH MALET'!$H$44</f>
        <v>1706</v>
      </c>
      <c r="I15" s="87">
        <f>C15+E15+G15</f>
        <v>125</v>
      </c>
      <c r="J15" s="87">
        <f>D15+F15+H15</f>
        <v>3703</v>
      </c>
    </row>
    <row r="16" spans="1:12" s="88" customFormat="1" ht="15" customHeight="1">
      <c r="A16" s="84"/>
      <c r="B16" s="89"/>
      <c r="C16" s="72"/>
      <c r="D16" s="72"/>
      <c r="E16" s="72"/>
      <c r="F16" s="72"/>
      <c r="G16" s="72"/>
      <c r="H16" s="72"/>
      <c r="I16" s="87"/>
      <c r="J16" s="87"/>
    </row>
    <row r="17" spans="1:13" s="88" customFormat="1" ht="15" customHeight="1">
      <c r="A17" s="84" t="s">
        <v>17</v>
      </c>
      <c r="B17" s="89" t="s">
        <v>20</v>
      </c>
      <c r="C17" s="6">
        <f>[19]TENGANAN!$H$44</f>
        <v>3328</v>
      </c>
      <c r="D17" s="6">
        <f>[20]TENGANAN!$H$44</f>
        <v>470</v>
      </c>
      <c r="E17" s="86">
        <f>[21]TENGANAN!$C$43</f>
        <v>1893</v>
      </c>
      <c r="F17" s="72">
        <f>[22]TENGANAN!$H$43</f>
        <v>461</v>
      </c>
      <c r="G17" s="86">
        <f>[23]TENGANAN!$H$44</f>
        <v>1026</v>
      </c>
      <c r="H17" s="86">
        <f>[24]TENGANAN!$H$44</f>
        <v>1257</v>
      </c>
      <c r="I17" s="87">
        <f>C17+E17+G17</f>
        <v>6247</v>
      </c>
      <c r="J17" s="87">
        <f>D17+F17+H17</f>
        <v>2188</v>
      </c>
    </row>
    <row r="18" spans="1:13" s="88" customFormat="1" ht="15" customHeight="1">
      <c r="A18" s="84"/>
      <c r="B18" s="89"/>
      <c r="C18" s="72"/>
      <c r="D18" s="72"/>
      <c r="E18" s="72"/>
      <c r="F18" s="72"/>
      <c r="G18" s="72"/>
      <c r="H18" s="72"/>
      <c r="I18" s="87"/>
      <c r="J18" s="87"/>
    </row>
    <row r="19" spans="1:13" s="88" customFormat="1" ht="15" customHeight="1">
      <c r="A19" s="84" t="s">
        <v>19</v>
      </c>
      <c r="B19" s="89" t="s">
        <v>21</v>
      </c>
      <c r="C19" s="72">
        <f>[19]CANDIDASA!$H$44</f>
        <v>336</v>
      </c>
      <c r="D19" s="72">
        <f>[20]CANDIDASA!$H$44</f>
        <v>162</v>
      </c>
      <c r="E19" s="86">
        <f>[21]CANDIDASA!$H$43</f>
        <v>326</v>
      </c>
      <c r="F19" s="72">
        <f>[22]CANDIDASA!$H$43</f>
        <v>169</v>
      </c>
      <c r="G19" s="86">
        <f>[23]CANDIDASA!$C$44</f>
        <v>217</v>
      </c>
      <c r="H19" s="86">
        <f>[24]CANDIDASA!$C$44</f>
        <v>212</v>
      </c>
      <c r="I19" s="87">
        <f>C19+E19+G19</f>
        <v>879</v>
      </c>
      <c r="J19" s="87">
        <f>D19+F19+H19</f>
        <v>543</v>
      </c>
    </row>
    <row r="20" spans="1:13" s="88" customFormat="1" ht="15" customHeight="1">
      <c r="A20" s="84"/>
      <c r="B20" s="89"/>
      <c r="C20" s="72"/>
      <c r="D20" s="72"/>
      <c r="E20" s="72"/>
      <c r="F20" s="72"/>
      <c r="G20" s="72"/>
      <c r="H20" s="72"/>
      <c r="I20" s="87"/>
      <c r="J20" s="87"/>
    </row>
    <row r="21" spans="1:13" s="88" customFormat="1" ht="15" customHeight="1">
      <c r="A21" s="84">
        <v>8</v>
      </c>
      <c r="B21" s="89" t="s">
        <v>22</v>
      </c>
      <c r="C21" s="72">
        <f>[19]PADANGBAI!$H$44</f>
        <v>671</v>
      </c>
      <c r="D21" s="72">
        <v>0</v>
      </c>
      <c r="E21" s="72">
        <f>[21]PADANGBAI!$C$43</f>
        <v>473</v>
      </c>
      <c r="F21" s="86">
        <v>0</v>
      </c>
      <c r="G21" s="72">
        <f>[23]PADANGBAI!$H$44</f>
        <v>361</v>
      </c>
      <c r="H21" s="72">
        <v>0</v>
      </c>
      <c r="I21" s="87">
        <f>C21+E21+G21</f>
        <v>1505</v>
      </c>
      <c r="J21" s="87">
        <f>D21+F21+H21</f>
        <v>0</v>
      </c>
    </row>
    <row r="22" spans="1:13" s="88" customFormat="1" ht="15" customHeight="1">
      <c r="A22" s="84"/>
      <c r="B22" s="89"/>
      <c r="C22" s="72"/>
      <c r="D22" s="72"/>
      <c r="E22" s="72"/>
      <c r="F22" s="72"/>
      <c r="G22" s="72"/>
      <c r="H22" s="72"/>
      <c r="I22" s="87"/>
      <c r="J22" s="87"/>
    </row>
    <row r="23" spans="1:13" s="88" customFormat="1" ht="15" customHeight="1">
      <c r="A23" s="84">
        <v>9</v>
      </c>
      <c r="B23" s="85" t="s">
        <v>38</v>
      </c>
      <c r="C23" s="5">
        <f>'[19]BUKIT SURGA'!$H$44</f>
        <v>519</v>
      </c>
      <c r="D23" s="86">
        <f>'[20]BUKIT SURGA'!$H$44</f>
        <v>762</v>
      </c>
      <c r="E23" s="72">
        <f>'[21]BUKIT SURGA'!$H$43</f>
        <v>364</v>
      </c>
      <c r="F23" s="72">
        <f>'[22]BUKIT SURGA'!$H$43</f>
        <v>1612</v>
      </c>
      <c r="G23" s="72">
        <f>'[23]BUKIT SURGA'!$H$44</f>
        <v>331</v>
      </c>
      <c r="H23" s="72">
        <f>'[24]BUKIT SURGA'!$H$44</f>
        <v>2128</v>
      </c>
      <c r="I23" s="87">
        <f>C23+E23+G23</f>
        <v>1214</v>
      </c>
      <c r="J23" s="87">
        <f>D23+F23+H23</f>
        <v>4502</v>
      </c>
    </row>
    <row r="24" spans="1:13" s="88" customFormat="1" ht="15" customHeight="1">
      <c r="A24" s="84"/>
      <c r="B24" s="89"/>
      <c r="C24" s="72"/>
      <c r="D24" s="72"/>
      <c r="E24" s="72"/>
      <c r="F24" s="72"/>
      <c r="G24" s="72"/>
      <c r="H24" s="72"/>
      <c r="I24" s="87"/>
      <c r="J24" s="87"/>
    </row>
    <row r="25" spans="1:13" s="88" customFormat="1" ht="15" customHeight="1">
      <c r="A25" s="84">
        <v>10</v>
      </c>
      <c r="B25" s="89" t="s">
        <v>35</v>
      </c>
      <c r="C25" s="72">
        <f>[19]TULAMBEN!$H$44</f>
        <v>2634</v>
      </c>
      <c r="D25" s="72">
        <f>[20]TULAMBEN!$H$44</f>
        <v>400</v>
      </c>
      <c r="E25" s="86">
        <f>[21]TULAMBEN!$H$43</f>
        <v>1796</v>
      </c>
      <c r="F25" s="86">
        <f>[22]TULAMBEN!$H$43</f>
        <v>195</v>
      </c>
      <c r="G25" s="72">
        <f>[23]TULAMBEN!$H$44</f>
        <v>854</v>
      </c>
      <c r="H25" s="72">
        <f>[24]TULAMBEN!$H$44</f>
        <v>72</v>
      </c>
      <c r="I25" s="87">
        <f>C25+E25+G25</f>
        <v>5284</v>
      </c>
      <c r="J25" s="87">
        <f>D25+F25+H25</f>
        <v>667</v>
      </c>
    </row>
    <row r="26" spans="1:13" s="88" customFormat="1" ht="15" customHeight="1">
      <c r="A26" s="84"/>
      <c r="B26" s="89"/>
      <c r="C26" s="72"/>
      <c r="D26" s="72"/>
      <c r="E26" s="72"/>
      <c r="F26" s="72"/>
      <c r="G26" s="72"/>
      <c r="H26" s="72"/>
      <c r="I26" s="87"/>
      <c r="J26" s="87"/>
    </row>
    <row r="27" spans="1:13" s="88" customFormat="1" ht="15" customHeight="1">
      <c r="A27" s="84">
        <v>11</v>
      </c>
      <c r="B27" s="89" t="s">
        <v>23</v>
      </c>
      <c r="C27" s="86">
        <f>'[19]PURI AGUNG'!$H$44</f>
        <v>376</v>
      </c>
      <c r="D27" s="86">
        <f>'[20]PURI AGUNG'!$H$44</f>
        <v>41</v>
      </c>
      <c r="E27" s="72">
        <f>'[21]PURI AGUNG'!$H$43</f>
        <v>302</v>
      </c>
      <c r="F27" s="86">
        <f>'[22]PURI AGUNG'!$H$43</f>
        <v>56</v>
      </c>
      <c r="G27" s="72">
        <f>'[23]PURI AGUNG'!$H$44</f>
        <v>229</v>
      </c>
      <c r="H27" s="72">
        <f>'[24]PURI AGUNG'!$H$44</f>
        <v>48</v>
      </c>
      <c r="I27" s="87">
        <f>C27+E27+G27</f>
        <v>907</v>
      </c>
      <c r="J27" s="87">
        <f>D27+F27+H27</f>
        <v>145</v>
      </c>
    </row>
    <row r="28" spans="1:13" s="88" customFormat="1" ht="15" customHeight="1">
      <c r="A28" s="84"/>
      <c r="B28" s="89"/>
      <c r="C28" s="72"/>
      <c r="D28" s="72"/>
      <c r="E28" s="72"/>
      <c r="F28" s="72"/>
      <c r="G28" s="72"/>
      <c r="H28" s="72"/>
      <c r="I28" s="87"/>
      <c r="J28" s="87"/>
    </row>
    <row r="29" spans="1:13" s="88" customFormat="1" ht="15" customHeight="1">
      <c r="A29" s="84">
        <v>12</v>
      </c>
      <c r="B29" s="89" t="s">
        <v>24</v>
      </c>
      <c r="C29" s="72">
        <f>'[19]TAMAN UJUNG'!$H$43</f>
        <v>9302</v>
      </c>
      <c r="D29" s="72">
        <f>'[20]TAMAN UJUNG'!$H$44</f>
        <v>3319</v>
      </c>
      <c r="E29" s="90">
        <f>'[21]TAMAN UJUNG'!$H$42</f>
        <v>6587</v>
      </c>
      <c r="F29" s="72">
        <f>'[22]TAMAN UJUNG'!$H$43</f>
        <v>3862</v>
      </c>
      <c r="G29" s="72">
        <f>'[23]TAMAN UJUNG'!$H$43</f>
        <v>4971</v>
      </c>
      <c r="H29" s="72">
        <f>'[24]TAMAN UJUNG'!$H$44</f>
        <v>7070</v>
      </c>
      <c r="I29" s="87">
        <f>C29+E29+G29</f>
        <v>20860</v>
      </c>
      <c r="J29" s="87">
        <f>D29+F29+H29</f>
        <v>14251</v>
      </c>
    </row>
    <row r="30" spans="1:13" s="88" customFormat="1" ht="15" customHeight="1">
      <c r="A30" s="84"/>
      <c r="B30" s="89"/>
      <c r="C30" s="72"/>
      <c r="D30" s="72"/>
      <c r="E30" s="72"/>
      <c r="F30" s="72"/>
      <c r="G30" s="72"/>
      <c r="H30" s="72"/>
      <c r="I30" s="87"/>
      <c r="J30" s="87"/>
    </row>
    <row r="31" spans="1:13" s="88" customFormat="1" ht="15" customHeight="1">
      <c r="A31" s="84">
        <v>13</v>
      </c>
      <c r="B31" s="89" t="s">
        <v>34</v>
      </c>
      <c r="C31" s="86">
        <f>[19]EDELWEIS!$H$44</f>
        <v>91</v>
      </c>
      <c r="D31" s="72">
        <f>[20]EDELWEIS!$H$44</f>
        <v>325</v>
      </c>
      <c r="E31" s="86">
        <f>[21]EDELWEIS!$H$43</f>
        <v>35</v>
      </c>
      <c r="F31" s="72">
        <f>[22]EDELWEIS!$H$43</f>
        <v>771</v>
      </c>
      <c r="G31" s="91">
        <f>[23]EDELWEIS!$C$44</f>
        <v>42</v>
      </c>
      <c r="H31" s="92">
        <f>[24]EDELWEIS!$C$44</f>
        <v>1665</v>
      </c>
      <c r="I31" s="87">
        <f>C31+E31+G31</f>
        <v>168</v>
      </c>
      <c r="J31" s="87">
        <f>D31+F31+H31</f>
        <v>2761</v>
      </c>
    </row>
    <row r="32" spans="1:13" s="88" customFormat="1" ht="15" customHeight="1">
      <c r="A32" s="93"/>
      <c r="B32" s="94"/>
      <c r="C32" s="90"/>
      <c r="D32" s="90"/>
      <c r="E32" s="92"/>
      <c r="F32" s="92"/>
      <c r="G32" s="72"/>
      <c r="H32" s="95"/>
      <c r="I32" s="87"/>
      <c r="J32" s="87"/>
      <c r="L32" s="96"/>
      <c r="M32" s="96"/>
    </row>
    <row r="33" spans="1:11" s="88" customFormat="1" ht="15" customHeight="1">
      <c r="A33" s="93">
        <v>14</v>
      </c>
      <c r="B33" s="97" t="s">
        <v>42</v>
      </c>
      <c r="C33" s="98">
        <f>[19]LEMPUYANG!$H$44</f>
        <v>32466</v>
      </c>
      <c r="D33" s="99">
        <f>[20]LEMPUYANG!$H$44</f>
        <v>1022</v>
      </c>
      <c r="E33" s="99">
        <f>[21]LEMPUYANG!$H$43</f>
        <v>25004</v>
      </c>
      <c r="F33" s="99">
        <f>[22]LEMPUYANG!$H$43</f>
        <v>1377</v>
      </c>
      <c r="G33" s="72">
        <f>[23]LEMPUYANG!$H$44</f>
        <v>24602</v>
      </c>
      <c r="H33" s="95">
        <f>[24]LEMPUYANG!$H$44</f>
        <v>3111</v>
      </c>
      <c r="I33" s="87">
        <f>C33+E33+G33</f>
        <v>82072</v>
      </c>
      <c r="J33" s="87">
        <f>D33+F33+H33</f>
        <v>5510</v>
      </c>
    </row>
    <row r="34" spans="1:11" s="88" customFormat="1" ht="15" customHeight="1">
      <c r="A34" s="93"/>
      <c r="B34" s="97"/>
      <c r="C34" s="100"/>
      <c r="D34" s="101"/>
      <c r="E34" s="101"/>
      <c r="F34" s="101"/>
      <c r="G34" s="72"/>
      <c r="H34" s="95"/>
      <c r="I34" s="87"/>
      <c r="J34" s="87"/>
    </row>
    <row r="35" spans="1:11" s="88" customFormat="1" ht="15" customHeight="1">
      <c r="A35" s="102">
        <v>15</v>
      </c>
      <c r="B35" s="103" t="s">
        <v>25</v>
      </c>
      <c r="C35" s="98">
        <f>'[19]BUKIT ASAH'!$H$44</f>
        <v>6989</v>
      </c>
      <c r="D35" s="99">
        <f>'[20]BUKIT ASAH'!$H$44</f>
        <v>5339</v>
      </c>
      <c r="E35" s="101">
        <f>'[21]BUKIT ASAH'!$H$43</f>
        <v>4911</v>
      </c>
      <c r="F35" s="101">
        <f>'[22]BUKIT ASAH'!$H$43</f>
        <v>5113</v>
      </c>
      <c r="G35" s="72">
        <f>'[23]BUKIT ASAH'!$H$44</f>
        <v>8692</v>
      </c>
      <c r="H35" s="95">
        <f>'[24]BUKIT ASAH'!$H$44</f>
        <v>4711</v>
      </c>
      <c r="I35" s="87">
        <f>C35+E35+G35</f>
        <v>20592</v>
      </c>
      <c r="J35" s="87">
        <f>D35+F35+H35</f>
        <v>15163</v>
      </c>
    </row>
    <row r="36" spans="1:11" s="88" customFormat="1" ht="15" customHeight="1">
      <c r="A36" s="102"/>
      <c r="B36" s="103"/>
      <c r="C36" s="99"/>
      <c r="D36" s="99"/>
      <c r="E36" s="101"/>
      <c r="F36" s="101"/>
      <c r="G36" s="72"/>
      <c r="H36" s="95"/>
      <c r="I36" s="87"/>
      <c r="J36" s="87"/>
    </row>
    <row r="37" spans="1:11" s="88" customFormat="1" ht="15" customHeight="1">
      <c r="A37" s="102">
        <v>16</v>
      </c>
      <c r="B37" s="103" t="s">
        <v>39</v>
      </c>
      <c r="C37" s="104">
        <v>0</v>
      </c>
      <c r="D37" s="6">
        <f>'[20]BUKIT CEMARA'!$H$44</f>
        <v>55</v>
      </c>
      <c r="E37" s="1">
        <v>0</v>
      </c>
      <c r="F37" s="101">
        <v>0</v>
      </c>
      <c r="G37" s="72">
        <v>0</v>
      </c>
      <c r="H37" s="95">
        <f>'[24]BUKIT CEMARA'!$H$44</f>
        <v>48</v>
      </c>
      <c r="I37" s="87">
        <f>C37+E37+G37</f>
        <v>0</v>
      </c>
      <c r="J37" s="87">
        <f>D37+F37+H37</f>
        <v>103</v>
      </c>
    </row>
    <row r="38" spans="1:11" s="88" customFormat="1" ht="15" customHeight="1">
      <c r="A38" s="102"/>
      <c r="B38" s="103"/>
      <c r="C38" s="101"/>
      <c r="D38" s="23"/>
      <c r="E38" s="101"/>
      <c r="F38" s="101"/>
      <c r="G38" s="72"/>
      <c r="H38" s="95"/>
      <c r="I38" s="87"/>
      <c r="J38" s="87"/>
    </row>
    <row r="39" spans="1:11" s="88" customFormat="1" ht="15" customHeight="1">
      <c r="A39" s="92">
        <v>17</v>
      </c>
      <c r="B39" s="105" t="s">
        <v>49</v>
      </c>
      <c r="C39" s="101">
        <f>[19]D.PENABAN!$H$44</f>
        <v>52</v>
      </c>
      <c r="D39" s="72">
        <f>[20]PENABAN!$H$44</f>
        <v>341</v>
      </c>
      <c r="E39" s="101">
        <f>[21]D.PENABAN!$H$43</f>
        <v>19</v>
      </c>
      <c r="F39" s="101">
        <f>[22]PENABAN!$H$43</f>
        <v>1833</v>
      </c>
      <c r="G39" s="72">
        <f>[23]D.PENABAN!$H$44</f>
        <v>32</v>
      </c>
      <c r="H39" s="95">
        <f>[24]PENABAN!$H$44</f>
        <v>1260</v>
      </c>
      <c r="I39" s="87">
        <f>C39+E39+G39</f>
        <v>103</v>
      </c>
      <c r="J39" s="87">
        <f>D39+F39+H39</f>
        <v>3434</v>
      </c>
      <c r="K39" s="106"/>
    </row>
    <row r="40" spans="1:11" s="88" customFormat="1" ht="15" customHeight="1">
      <c r="A40" s="92"/>
      <c r="B40" s="105"/>
      <c r="C40" s="101"/>
      <c r="D40" s="72"/>
      <c r="E40" s="101"/>
      <c r="F40" s="101"/>
      <c r="G40" s="72"/>
      <c r="H40" s="95"/>
      <c r="I40" s="87"/>
      <c r="J40" s="87"/>
    </row>
    <row r="41" spans="1:11" s="88" customFormat="1" ht="15" customHeight="1">
      <c r="A41" s="92">
        <v>18</v>
      </c>
      <c r="B41" s="105" t="s">
        <v>50</v>
      </c>
      <c r="C41" s="101">
        <f>[19]MAHAGANGGA!$H$44</f>
        <v>563</v>
      </c>
      <c r="D41" s="72">
        <f>[20]MAHAGANGGA!$H$44</f>
        <v>268</v>
      </c>
      <c r="E41" s="101">
        <f>[21]MAHAGANGGA!$H$43</f>
        <v>311</v>
      </c>
      <c r="F41" s="101">
        <f>[22]MAHAGANGGA!$H$43</f>
        <v>194</v>
      </c>
      <c r="G41" s="72">
        <f>[23]MAHAGANGGA!$H$44</f>
        <v>346</v>
      </c>
      <c r="H41" s="95">
        <f>[24]MAHAGANGGA!$H$44</f>
        <v>320</v>
      </c>
      <c r="I41" s="87">
        <f>C41+E41+G41</f>
        <v>1220</v>
      </c>
      <c r="J41" s="87">
        <f>D41+F41+H41</f>
        <v>782</v>
      </c>
    </row>
    <row r="42" spans="1:11" s="88" customFormat="1" ht="15" customHeight="1">
      <c r="A42" s="92"/>
      <c r="B42" s="107"/>
      <c r="C42" s="108"/>
      <c r="D42" s="72"/>
      <c r="E42" s="108"/>
      <c r="F42" s="101"/>
      <c r="G42" s="72"/>
      <c r="H42" s="95"/>
      <c r="I42" s="87"/>
      <c r="J42" s="87"/>
    </row>
    <row r="43" spans="1:11" s="88" customFormat="1" ht="15" customHeight="1">
      <c r="A43" s="92">
        <v>19</v>
      </c>
      <c r="B43" s="107" t="s">
        <v>53</v>
      </c>
      <c r="C43" s="108">
        <f>[19]PUTUNG!$H$44</f>
        <v>254</v>
      </c>
      <c r="D43" s="72">
        <f>[20]PUTUNG!$H$44</f>
        <v>197</v>
      </c>
      <c r="E43" s="108">
        <f>[21]PUTUNG!$H$43</f>
        <v>215</v>
      </c>
      <c r="F43" s="101">
        <f>[22]PUTUNG!$H$43</f>
        <v>152</v>
      </c>
      <c r="G43" s="72">
        <f>[23]PUTUNG!$H$44</f>
        <v>197</v>
      </c>
      <c r="H43" s="95">
        <f>[24]PUTUNG!$H$44</f>
        <v>375</v>
      </c>
      <c r="I43" s="87">
        <f>C43+E43+G43</f>
        <v>666</v>
      </c>
      <c r="J43" s="87">
        <f>D43+F43+H43</f>
        <v>724</v>
      </c>
    </row>
    <row r="44" spans="1:11" s="88" customFormat="1" ht="15" customHeight="1">
      <c r="A44" s="92"/>
      <c r="B44" s="107"/>
      <c r="C44" s="108"/>
      <c r="D44" s="72"/>
      <c r="E44" s="108"/>
      <c r="F44" s="101"/>
      <c r="G44" s="72"/>
      <c r="H44" s="95"/>
      <c r="I44" s="87"/>
      <c r="J44" s="87"/>
    </row>
    <row r="45" spans="1:11" s="88" customFormat="1" ht="15" customHeight="1">
      <c r="A45" s="109"/>
      <c r="B45" s="110" t="s">
        <v>37</v>
      </c>
      <c r="C45" s="111">
        <f t="shared" ref="C45:H45" si="0">SUM(C7:C43)</f>
        <v>91190</v>
      </c>
      <c r="D45" s="111">
        <f t="shared" si="0"/>
        <v>17478</v>
      </c>
      <c r="E45" s="111">
        <f t="shared" si="0"/>
        <v>65882</v>
      </c>
      <c r="F45" s="111">
        <f t="shared" si="0"/>
        <v>19886</v>
      </c>
      <c r="G45" s="111">
        <f t="shared" si="0"/>
        <v>63912</v>
      </c>
      <c r="H45" s="111">
        <f t="shared" si="0"/>
        <v>31409</v>
      </c>
      <c r="I45" s="111">
        <f>SUM(I6:I43)</f>
        <v>220984</v>
      </c>
      <c r="J45" s="112">
        <f>SUM(J6:J43)</f>
        <v>68773</v>
      </c>
    </row>
    <row r="46" spans="1:11">
      <c r="A46" s="27"/>
      <c r="B46" s="28"/>
      <c r="D46" s="29"/>
      <c r="E46" s="30"/>
      <c r="F46" s="30"/>
      <c r="G46" s="30"/>
      <c r="H46" s="30"/>
      <c r="I46" s="31"/>
      <c r="J46" s="32"/>
    </row>
    <row r="47" spans="1:11">
      <c r="A47" s="27"/>
      <c r="B47" s="28"/>
      <c r="C47" s="33"/>
      <c r="D47" s="33"/>
      <c r="E47" s="28"/>
      <c r="F47" s="28"/>
      <c r="G47" s="28"/>
      <c r="H47" s="28"/>
      <c r="I47" s="34"/>
      <c r="J47" s="35"/>
    </row>
    <row r="48" spans="1:11" ht="14.25" customHeight="1">
      <c r="A48" s="27"/>
      <c r="B48" s="28"/>
      <c r="C48" s="28"/>
      <c r="D48" s="28"/>
      <c r="E48" s="129" t="s">
        <v>26</v>
      </c>
      <c r="F48" s="129"/>
      <c r="G48" s="129"/>
      <c r="H48" s="129"/>
      <c r="I48" s="130">
        <f>SUM(I45:J45)</f>
        <v>289757</v>
      </c>
      <c r="J48" s="131"/>
    </row>
    <row r="49" spans="1:10" ht="14.25" customHeight="1">
      <c r="A49" s="36"/>
      <c r="B49" s="37"/>
      <c r="C49" s="37"/>
      <c r="D49" s="37"/>
      <c r="E49" s="37"/>
      <c r="F49" s="37"/>
      <c r="G49" s="37"/>
      <c r="H49" s="37"/>
      <c r="I49" s="37"/>
      <c r="J49" s="38"/>
    </row>
    <row r="50" spans="1:10">
      <c r="A50" s="39"/>
    </row>
    <row r="51" spans="1:10">
      <c r="A51" s="39"/>
      <c r="B51" s="18"/>
    </row>
    <row r="52" spans="1:10">
      <c r="A52" s="39"/>
      <c r="B52" s="18"/>
      <c r="G52" s="128"/>
      <c r="H52" s="128"/>
      <c r="I52" s="128"/>
      <c r="J52" s="128"/>
    </row>
    <row r="53" spans="1:10" ht="15" customHeight="1">
      <c r="A53" s="39"/>
      <c r="G53" s="124"/>
      <c r="H53" s="124"/>
      <c r="I53" s="124"/>
      <c r="J53" s="124"/>
    </row>
    <row r="54" spans="1:10" ht="14.25" customHeight="1">
      <c r="A54" s="39"/>
      <c r="G54" s="62"/>
    </row>
    <row r="55" spans="1:10" ht="14.25" customHeight="1">
      <c r="A55" s="39"/>
      <c r="G55" s="113"/>
    </row>
    <row r="56" spans="1:10" ht="14.25" customHeight="1">
      <c r="A56" s="39"/>
      <c r="G56" s="62"/>
    </row>
    <row r="57" spans="1:10" ht="15">
      <c r="A57" s="39"/>
      <c r="G57" s="125"/>
      <c r="H57" s="125"/>
      <c r="I57" s="125"/>
      <c r="J57" s="125"/>
    </row>
    <row r="58" spans="1:10">
      <c r="A58" s="39"/>
      <c r="G58" s="124"/>
      <c r="H58" s="124"/>
      <c r="I58" s="124"/>
      <c r="J58" s="124"/>
    </row>
    <row r="59" spans="1:10">
      <c r="A59" s="39"/>
      <c r="G59" s="124"/>
      <c r="H59" s="124"/>
      <c r="I59" s="124"/>
      <c r="J59" s="124"/>
    </row>
    <row r="60" spans="1:10">
      <c r="A60" s="39"/>
      <c r="G60" s="132"/>
      <c r="H60" s="132"/>
      <c r="I60" s="132"/>
      <c r="J60" s="132"/>
    </row>
    <row r="61" spans="1:10">
      <c r="A61" s="39"/>
    </row>
  </sheetData>
  <mergeCells count="16">
    <mergeCell ref="G53:J53"/>
    <mergeCell ref="G58:J58"/>
    <mergeCell ref="G59:J59"/>
    <mergeCell ref="G60:J60"/>
    <mergeCell ref="G57:J57"/>
    <mergeCell ref="G52:J52"/>
    <mergeCell ref="E48:H48"/>
    <mergeCell ref="I48:J48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2023-10-16T00:40:48Z</cp:lastPrinted>
  <dcterms:created xsi:type="dcterms:W3CDTF">2018-03-07T03:54:50Z</dcterms:created>
  <dcterms:modified xsi:type="dcterms:W3CDTF">2025-06-05T03:13:22Z</dcterms:modified>
</cp:coreProperties>
</file>