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9140" windowHeight="7335" activeTab="4"/>
  </bookViews>
  <sheets>
    <sheet name="triwulan 1" sheetId="1" r:id="rId1"/>
    <sheet name="triwulan 2" sheetId="4" r:id="rId2"/>
    <sheet name="triwulan 3" sheetId="5" r:id="rId3"/>
    <sheet name="triwulan 4" sheetId="7" r:id="rId4"/>
    <sheet name="Sheet1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24519"/>
</workbook>
</file>

<file path=xl/calcChain.xml><?xml version="1.0" encoding="utf-8"?>
<calcChain xmlns="http://schemas.openxmlformats.org/spreadsheetml/2006/main">
  <c r="G5" i="8"/>
  <c r="E5"/>
  <c r="D5"/>
  <c r="B5" l="1"/>
  <c r="A5"/>
  <c r="J43" i="7"/>
  <c r="I43"/>
  <c r="J21"/>
  <c r="I21"/>
  <c r="I31" i="4"/>
  <c r="J19"/>
  <c r="J25" i="1"/>
  <c r="I25"/>
  <c r="J13" i="4"/>
  <c r="I13"/>
  <c r="E13" l="1"/>
  <c r="I19" i="1" l="1"/>
  <c r="J19"/>
  <c r="I9" i="7"/>
  <c r="E9"/>
  <c r="E9" i="4"/>
  <c r="E9" i="1"/>
  <c r="I25" i="7"/>
  <c r="J25"/>
  <c r="E25"/>
  <c r="E25" i="1"/>
  <c r="F25" i="7" l="1"/>
  <c r="F25" i="1"/>
  <c r="F9" i="7" l="1"/>
  <c r="H9" i="1"/>
  <c r="J9" s="1"/>
  <c r="F9"/>
  <c r="H13" i="7" l="1"/>
  <c r="G13"/>
  <c r="E13"/>
  <c r="F13"/>
  <c r="H19"/>
  <c r="G19"/>
  <c r="H17" l="1"/>
  <c r="G17"/>
  <c r="H35"/>
  <c r="G35"/>
  <c r="C35" i="1"/>
  <c r="C33"/>
  <c r="C23"/>
  <c r="C17" l="1"/>
  <c r="C7"/>
  <c r="H39" i="7" l="1"/>
  <c r="G39"/>
  <c r="H27"/>
  <c r="G27"/>
  <c r="H15"/>
  <c r="G15"/>
  <c r="H11"/>
  <c r="G11"/>
  <c r="H31"/>
  <c r="H37"/>
  <c r="H33"/>
  <c r="G33"/>
  <c r="H29"/>
  <c r="G29"/>
  <c r="H7"/>
  <c r="G7"/>
  <c r="H23"/>
  <c r="G23"/>
  <c r="H41"/>
  <c r="G41"/>
  <c r="H25"/>
  <c r="G25"/>
  <c r="G21"/>
  <c r="H9"/>
  <c r="G9"/>
  <c r="F15"/>
  <c r="E15"/>
  <c r="F35"/>
  <c r="E35"/>
  <c r="F29"/>
  <c r="E29"/>
  <c r="F39"/>
  <c r="E39"/>
  <c r="F27" l="1"/>
  <c r="E27"/>
  <c r="F7"/>
  <c r="E7"/>
  <c r="F37" l="1"/>
  <c r="D17"/>
  <c r="C17" l="1"/>
  <c r="F17" l="1"/>
  <c r="J17" s="1"/>
  <c r="E17"/>
  <c r="I17" s="1"/>
  <c r="D11"/>
  <c r="C11"/>
  <c r="E41" l="1"/>
  <c r="F33"/>
  <c r="E33"/>
  <c r="F23"/>
  <c r="E23"/>
  <c r="F11"/>
  <c r="J11" s="1"/>
  <c r="E11"/>
  <c r="I11" s="1"/>
  <c r="F31"/>
  <c r="E21"/>
  <c r="D29"/>
  <c r="J29" s="1"/>
  <c r="C29"/>
  <c r="I29" s="1"/>
  <c r="D15"/>
  <c r="J15" s="1"/>
  <c r="C15"/>
  <c r="I15" s="1"/>
  <c r="D33"/>
  <c r="C33"/>
  <c r="D19"/>
  <c r="I33" l="1"/>
  <c r="J33"/>
  <c r="D39"/>
  <c r="J39" s="1"/>
  <c r="C39"/>
  <c r="I39" s="1"/>
  <c r="D27"/>
  <c r="J27" s="1"/>
  <c r="C27"/>
  <c r="I27" s="1"/>
  <c r="D21"/>
  <c r="C21"/>
  <c r="D41"/>
  <c r="C41"/>
  <c r="I41" s="1"/>
  <c r="D37"/>
  <c r="J37" s="1"/>
  <c r="D35"/>
  <c r="J35" s="1"/>
  <c r="C35"/>
  <c r="I35" s="1"/>
  <c r="D23"/>
  <c r="J23" s="1"/>
  <c r="C23"/>
  <c r="I23" s="1"/>
  <c r="D31"/>
  <c r="J31" s="1"/>
  <c r="D7"/>
  <c r="J7" s="1"/>
  <c r="C7"/>
  <c r="I7" s="1"/>
  <c r="D25"/>
  <c r="C25"/>
  <c r="D13"/>
  <c r="J13" s="1"/>
  <c r="C13"/>
  <c r="I13" s="1"/>
  <c r="D9"/>
  <c r="J9" s="1"/>
  <c r="C9"/>
  <c r="H7" i="5"/>
  <c r="G7"/>
  <c r="H27" l="1"/>
  <c r="G27"/>
  <c r="H33"/>
  <c r="G33"/>
  <c r="H35"/>
  <c r="G35"/>
  <c r="H39" l="1"/>
  <c r="G39"/>
  <c r="H17"/>
  <c r="G17"/>
  <c r="H29"/>
  <c r="G29"/>
  <c r="H37"/>
  <c r="H23"/>
  <c r="G23"/>
  <c r="H19"/>
  <c r="G41"/>
  <c r="H15"/>
  <c r="G15"/>
  <c r="H11"/>
  <c r="G11"/>
  <c r="H9"/>
  <c r="H13"/>
  <c r="H21"/>
  <c r="H25"/>
  <c r="G9"/>
  <c r="G13"/>
  <c r="G19"/>
  <c r="G25"/>
  <c r="G21"/>
  <c r="H31"/>
  <c r="F17"/>
  <c r="E17"/>
  <c r="F35"/>
  <c r="E35"/>
  <c r="F7"/>
  <c r="E7"/>
  <c r="F29"/>
  <c r="E29"/>
  <c r="F37"/>
  <c r="F23"/>
  <c r="E23"/>
  <c r="F27"/>
  <c r="E27"/>
  <c r="F39"/>
  <c r="E39"/>
  <c r="F41"/>
  <c r="E41"/>
  <c r="F33"/>
  <c r="E33"/>
  <c r="F11"/>
  <c r="E11"/>
  <c r="F15"/>
  <c r="E15"/>
  <c r="F31"/>
  <c r="F21"/>
  <c r="F9"/>
  <c r="D37"/>
  <c r="D7"/>
  <c r="C7"/>
  <c r="F25"/>
  <c r="F13"/>
  <c r="E25"/>
  <c r="E21"/>
  <c r="E19"/>
  <c r="E13"/>
  <c r="E9"/>
  <c r="J7" l="1"/>
  <c r="I7"/>
  <c r="J37"/>
  <c r="D29"/>
  <c r="J29" s="1"/>
  <c r="C29"/>
  <c r="I29" s="1"/>
  <c r="D35"/>
  <c r="J35" s="1"/>
  <c r="C35"/>
  <c r="I35" s="1"/>
  <c r="D33"/>
  <c r="J33" s="1"/>
  <c r="C33"/>
  <c r="I33" s="1"/>
  <c r="D27"/>
  <c r="J27" s="1"/>
  <c r="C27"/>
  <c r="I27" s="1"/>
  <c r="D23"/>
  <c r="J23" s="1"/>
  <c r="C23"/>
  <c r="I23" s="1"/>
  <c r="D17"/>
  <c r="J17" s="1"/>
  <c r="C17"/>
  <c r="I17" s="1"/>
  <c r="D19"/>
  <c r="J19" s="1"/>
  <c r="D15"/>
  <c r="J15" s="1"/>
  <c r="C15"/>
  <c r="I15" s="1"/>
  <c r="D39"/>
  <c r="J39" s="1"/>
  <c r="C39"/>
  <c r="I39" s="1"/>
  <c r="D41"/>
  <c r="J41" s="1"/>
  <c r="C41"/>
  <c r="I41" s="1"/>
  <c r="D11"/>
  <c r="J11" s="1"/>
  <c r="C11"/>
  <c r="I11" s="1"/>
  <c r="H43" l="1"/>
  <c r="G43"/>
  <c r="F43"/>
  <c r="E43"/>
  <c r="D25"/>
  <c r="C25"/>
  <c r="I25" s="1"/>
  <c r="D21"/>
  <c r="J21" s="1"/>
  <c r="C21"/>
  <c r="I21" s="1"/>
  <c r="C19"/>
  <c r="D9"/>
  <c r="J9" s="1"/>
  <c r="C9"/>
  <c r="I9" s="1"/>
  <c r="I31"/>
  <c r="D31"/>
  <c r="J31" s="1"/>
  <c r="H33" i="4"/>
  <c r="G33"/>
  <c r="I19" i="5" l="1"/>
  <c r="J25"/>
  <c r="G41" i="4"/>
  <c r="I41" s="1"/>
  <c r="H41"/>
  <c r="J41" s="1"/>
  <c r="H39"/>
  <c r="J39" s="1"/>
  <c r="G39"/>
  <c r="I39" s="1"/>
  <c r="H7"/>
  <c r="G7"/>
  <c r="H35"/>
  <c r="G35"/>
  <c r="H29"/>
  <c r="G29"/>
  <c r="H17"/>
  <c r="G17"/>
  <c r="H37"/>
  <c r="H27"/>
  <c r="G27"/>
  <c r="H15"/>
  <c r="G15"/>
  <c r="G31"/>
  <c r="H23"/>
  <c r="G23"/>
  <c r="H11"/>
  <c r="G11"/>
  <c r="H43" i="7" l="1"/>
  <c r="G43"/>
  <c r="H25" i="4" l="1"/>
  <c r="G25"/>
  <c r="H21"/>
  <c r="G21"/>
  <c r="G9"/>
  <c r="J41" i="1"/>
  <c r="J39"/>
  <c r="I39"/>
  <c r="F29" i="4"/>
  <c r="E29"/>
  <c r="F7"/>
  <c r="E7"/>
  <c r="F23" l="1"/>
  <c r="E23"/>
  <c r="F35"/>
  <c r="E35"/>
  <c r="F27" l="1"/>
  <c r="E27"/>
  <c r="F19"/>
  <c r="F17"/>
  <c r="E17"/>
  <c r="F15"/>
  <c r="E15"/>
  <c r="I15" s="1"/>
  <c r="F33"/>
  <c r="E33"/>
  <c r="F37"/>
  <c r="F25"/>
  <c r="F21"/>
  <c r="F13"/>
  <c r="F9"/>
  <c r="F11"/>
  <c r="E25"/>
  <c r="E21"/>
  <c r="E19"/>
  <c r="E11"/>
  <c r="E43"/>
  <c r="F43" l="1"/>
  <c r="F31"/>
  <c r="D35"/>
  <c r="J35" s="1"/>
  <c r="C35"/>
  <c r="I35" s="1"/>
  <c r="D37"/>
  <c r="J37" s="1"/>
  <c r="D33"/>
  <c r="J33" s="1"/>
  <c r="C33"/>
  <c r="I33" s="1"/>
  <c r="D27"/>
  <c r="J27" s="1"/>
  <c r="C27"/>
  <c r="I27" s="1"/>
  <c r="D7"/>
  <c r="C7"/>
  <c r="D23"/>
  <c r="J23" s="1"/>
  <c r="C23"/>
  <c r="I23" s="1"/>
  <c r="D29"/>
  <c r="J29" s="1"/>
  <c r="C29"/>
  <c r="I29" s="1"/>
  <c r="D15"/>
  <c r="J15" s="1"/>
  <c r="D11"/>
  <c r="J11" s="1"/>
  <c r="C11"/>
  <c r="I11" s="1"/>
  <c r="I7" l="1"/>
  <c r="J7"/>
  <c r="C13"/>
  <c r="C9"/>
  <c r="I9" s="1"/>
  <c r="C25"/>
  <c r="I25" s="1"/>
  <c r="C19"/>
  <c r="C21"/>
  <c r="I21" s="1"/>
  <c r="D13"/>
  <c r="D9"/>
  <c r="D25"/>
  <c r="J25" s="1"/>
  <c r="D21"/>
  <c r="J21" s="1"/>
  <c r="D31"/>
  <c r="H7" i="1"/>
  <c r="G7"/>
  <c r="H37"/>
  <c r="H29"/>
  <c r="G29"/>
  <c r="H33"/>
  <c r="G33"/>
  <c r="H35"/>
  <c r="G35"/>
  <c r="H17"/>
  <c r="G17"/>
  <c r="H15"/>
  <c r="G27"/>
  <c r="I27" s="1"/>
  <c r="H23"/>
  <c r="G23"/>
  <c r="G21"/>
  <c r="I21" s="1"/>
  <c r="G9"/>
  <c r="I9" s="1"/>
  <c r="H21"/>
  <c r="J21" s="1"/>
  <c r="G25"/>
  <c r="H25"/>
  <c r="H13"/>
  <c r="H11"/>
  <c r="G11"/>
  <c r="H31"/>
  <c r="F33"/>
  <c r="E33"/>
  <c r="G43" l="1"/>
  <c r="F23"/>
  <c r="F19" l="1"/>
  <c r="E19"/>
  <c r="F35" l="1"/>
  <c r="E35"/>
  <c r="E7"/>
  <c r="E11"/>
  <c r="I11" s="1"/>
  <c r="E13"/>
  <c r="I13" s="1"/>
  <c r="E17"/>
  <c r="E29"/>
  <c r="I29" s="1"/>
  <c r="F7"/>
  <c r="F11"/>
  <c r="J11" s="1"/>
  <c r="F13"/>
  <c r="J13" s="1"/>
  <c r="F15"/>
  <c r="F17"/>
  <c r="F27"/>
  <c r="F29" l="1"/>
  <c r="J29" s="1"/>
  <c r="F31"/>
  <c r="J31" s="1"/>
  <c r="E31"/>
  <c r="E43" s="1"/>
  <c r="I17"/>
  <c r="D37"/>
  <c r="J37" s="1"/>
  <c r="D35"/>
  <c r="J35" s="1"/>
  <c r="I35"/>
  <c r="D33"/>
  <c r="J33" s="1"/>
  <c r="I33"/>
  <c r="D27"/>
  <c r="D23"/>
  <c r="J23" s="1"/>
  <c r="I23"/>
  <c r="D17"/>
  <c r="J17" s="1"/>
  <c r="D15"/>
  <c r="J15" s="1"/>
  <c r="D7"/>
  <c r="H27"/>
  <c r="H43" s="1"/>
  <c r="J7" l="1"/>
  <c r="D43"/>
  <c r="I7"/>
  <c r="I43" s="1"/>
  <c r="C43"/>
  <c r="F43"/>
  <c r="J27"/>
  <c r="J43" l="1"/>
  <c r="I46" s="1"/>
  <c r="D17" i="4"/>
  <c r="J17" l="1"/>
  <c r="D43"/>
  <c r="C17"/>
  <c r="I17" l="1"/>
  <c r="C43"/>
  <c r="H9"/>
  <c r="J9" s="1"/>
  <c r="G19" l="1"/>
  <c r="I19" s="1"/>
  <c r="I43" l="1"/>
  <c r="G43"/>
  <c r="H31" l="1"/>
  <c r="J31" l="1"/>
  <c r="J43" s="1"/>
  <c r="I46" s="1"/>
  <c r="H43"/>
  <c r="D13" i="5" l="1"/>
  <c r="J13" s="1"/>
  <c r="J43" s="1"/>
  <c r="D43" l="1"/>
  <c r="C13" l="1"/>
  <c r="I13" s="1"/>
  <c r="I43" s="1"/>
  <c r="I46" s="1"/>
  <c r="C43" l="1"/>
  <c r="C19" i="7" l="1"/>
  <c r="C43" l="1"/>
  <c r="F41"/>
  <c r="J41" s="1"/>
  <c r="D43" l="1"/>
  <c r="F19" l="1"/>
  <c r="J19" s="1"/>
  <c r="F43" l="1"/>
  <c r="E19" l="1"/>
  <c r="I19" s="1"/>
  <c r="E43" l="1"/>
  <c r="I46"/>
</calcChain>
</file>

<file path=xl/sharedStrings.xml><?xml version="1.0" encoding="utf-8"?>
<sst xmlns="http://schemas.openxmlformats.org/spreadsheetml/2006/main" count="187" uniqueCount="56">
  <si>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</si>
  <si>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</si>
  <si>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</si>
  <si>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</si>
  <si>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</si>
  <si>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</si>
  <si>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</si>
  <si>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</si>
  <si>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</si>
  <si>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</si>
  <si>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Tirtagangga</t>
  </si>
  <si>
    <t>3.</t>
  </si>
  <si>
    <t>Jemeluk-Amed</t>
  </si>
  <si>
    <t>4.</t>
  </si>
  <si>
    <t>Lingkungan Pura Besakih</t>
  </si>
  <si>
    <t>5.</t>
  </si>
  <si>
    <t>Tukad Telaga Waja</t>
  </si>
  <si>
    <t>6.</t>
  </si>
  <si>
    <t>Yeh Malet</t>
  </si>
  <si>
    <t>7.</t>
  </si>
  <si>
    <t>Tenganan</t>
  </si>
  <si>
    <t>Candidasa</t>
  </si>
  <si>
    <t>Padangbai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</si>
  <si>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</si>
  <si>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</si>
  <si>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</si>
  <si>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</si>
  <si>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</si>
  <si>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</si>
  <si>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</si>
  <si>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</si>
  <si>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</si>
  <si>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</si>
  <si>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Desember</t>
  </si>
  <si>
    <t>Taman Edelweis</t>
  </si>
  <si>
    <t xml:space="preserve">Tulamben - Kubu </t>
  </si>
  <si>
    <t xml:space="preserve"> </t>
  </si>
  <si>
    <t>JUMLAH</t>
  </si>
  <si>
    <t>Bukit Nampo/Bukit Surga</t>
  </si>
  <si>
    <t>-</t>
  </si>
  <si>
    <t>Bukit Cemara</t>
  </si>
  <si>
    <t xml:space="preserve">Oktober </t>
  </si>
  <si>
    <t>Nopember</t>
  </si>
  <si>
    <t>Pura Lempuyang</t>
  </si>
  <si>
    <t xml:space="preserve">                                                                                                   </t>
  </si>
  <si>
    <t xml:space="preserve">   </t>
  </si>
  <si>
    <t>DATA KUNJUNGAN WISATAWAN KE DAYA TARIK WISATA KAB. KARANGASEM TAHUN 2022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</si>
  <si>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</si>
  <si>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</si>
  <si>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</si>
  <si>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</si>
  <si>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</si>
  <si>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</si>
  <si>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</si>
  <si>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Jumlah 2022</t>
  </si>
  <si>
    <t>Jumlah 2023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</si>
</sst>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-* #,##0_-;\-* #,##0_-;_-* &quot;-&quot;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b/>
      <i/>
      <sz val="12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askerville Old Face"/>
      <family val="1"/>
    </font>
    <font>
      <b/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1"/>
      <color theme="1"/>
      <name val="Batang"/>
      <family val="1"/>
    </font>
    <font>
      <b/>
      <i/>
      <sz val="12"/>
      <name val="Andalus"/>
      <family val="1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164" fontId="3" fillId="0" borderId="1" xfId="1" quotePrefix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164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64" fontId="3" fillId="0" borderId="0" xfId="1" applyFont="1" applyBorder="1" applyAlignment="1"/>
    <xf numFmtId="3" fontId="3" fillId="0" borderId="0" xfId="0" applyNumberFormat="1" applyFont="1" applyBorder="1"/>
    <xf numFmtId="3" fontId="3" fillId="0" borderId="6" xfId="0" applyNumberFormat="1" applyFont="1" applyBorder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164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64" fontId="9" fillId="0" borderId="0" xfId="1" applyFont="1" applyBorder="1" applyAlignment="1"/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164" fontId="3" fillId="0" borderId="1" xfId="1" applyFont="1" applyBorder="1" applyAlignment="1"/>
    <xf numFmtId="164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3" fontId="4" fillId="3" borderId="1" xfId="0" applyNumberFormat="1" applyFont="1" applyFill="1" applyBorder="1"/>
    <xf numFmtId="164" fontId="3" fillId="0" borderId="1" xfId="1" quotePrefix="1" applyFont="1" applyBorder="1" applyAlignment="1">
      <alignment horizontal="left"/>
    </xf>
    <xf numFmtId="164" fontId="3" fillId="0" borderId="1" xfId="1" applyFont="1" applyBorder="1" applyAlignment="1">
      <alignment horizontal="left"/>
    </xf>
    <xf numFmtId="1" fontId="4" fillId="0" borderId="10" xfId="0" applyNumberFormat="1" applyFont="1" applyBorder="1"/>
    <xf numFmtId="0" fontId="4" fillId="0" borderId="0" xfId="0" applyFont="1"/>
    <xf numFmtId="1" fontId="4" fillId="0" borderId="4" xfId="0" applyNumberFormat="1" applyFont="1" applyBorder="1"/>
    <xf numFmtId="164" fontId="3" fillId="0" borderId="10" xfId="1" applyFont="1" applyBorder="1" applyAlignment="1">
      <alignment horizontal="center"/>
    </xf>
    <xf numFmtId="1" fontId="4" fillId="0" borderId="7" xfId="0" applyNumberFormat="1" applyFont="1" applyBorder="1"/>
    <xf numFmtId="164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164" fontId="20" fillId="0" borderId="1" xfId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6" xfId="0" applyNumberFormat="1" applyFont="1" applyBorder="1" applyAlignment="1">
      <alignment horizontal="center"/>
    </xf>
    <xf numFmtId="3" fontId="21" fillId="0" borderId="0" xfId="0" applyNumberFormat="1" applyFont="1" applyBorder="1"/>
    <xf numFmtId="3" fontId="21" fillId="0" borderId="6" xfId="0" applyNumberFormat="1" applyFont="1" applyBorder="1"/>
    <xf numFmtId="3" fontId="22" fillId="0" borderId="1" xfId="0" applyNumberFormat="1" applyFont="1" applyBorder="1" applyAlignment="1">
      <alignment horizontal="center"/>
    </xf>
    <xf numFmtId="164" fontId="22" fillId="0" borderId="1" xfId="1" applyFont="1" applyBorder="1" applyAlignment="1">
      <alignment horizontal="center"/>
    </xf>
    <xf numFmtId="41" fontId="3" fillId="0" borderId="12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3" fillId="0" borderId="10" xfId="0" applyNumberFormat="1" applyFont="1" applyBorder="1" applyAlignment="1">
      <alignment vertical="center"/>
    </xf>
    <xf numFmtId="164" fontId="3" fillId="0" borderId="1" xfId="1" quotePrefix="1" applyFont="1" applyBorder="1" applyAlignment="1">
      <alignment horizontal="left" vertical="center"/>
    </xf>
    <xf numFmtId="164" fontId="3" fillId="0" borderId="1" xfId="1" quotePrefix="1" applyFont="1" applyBorder="1" applyAlignment="1">
      <alignment horizontal="center" vertical="center"/>
    </xf>
    <xf numFmtId="164" fontId="3" fillId="0" borderId="1" xfId="1" applyFont="1" applyBorder="1" applyAlignment="1">
      <alignment horizontal="left" vertical="center"/>
    </xf>
    <xf numFmtId="164" fontId="3" fillId="0" borderId="1" xfId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" fontId="4" fillId="0" borderId="7" xfId="0" applyNumberFormat="1" applyFont="1" applyBorder="1" applyAlignment="1">
      <alignment vertical="center"/>
    </xf>
    <xf numFmtId="164" fontId="3" fillId="0" borderId="11" xfId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vertical="center"/>
    </xf>
    <xf numFmtId="3" fontId="26" fillId="4" borderId="1" xfId="0" applyNumberFormat="1" applyFont="1" applyFill="1" applyBorder="1" applyAlignment="1">
      <alignment horizontal="center"/>
    </xf>
    <xf numFmtId="164" fontId="26" fillId="4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3" fontId="28" fillId="0" borderId="0" xfId="0" applyNumberFormat="1" applyFont="1" applyAlignment="1">
      <alignment vertical="center"/>
    </xf>
    <xf numFmtId="3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3" fontId="19" fillId="2" borderId="0" xfId="0" applyNumberFormat="1" applyFont="1" applyFill="1" applyBorder="1" applyAlignment="1">
      <alignment horizontal="center"/>
    </xf>
    <xf numFmtId="3" fontId="19" fillId="2" borderId="6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" fontId="5" fillId="2" borderId="0" xfId="0" applyNumberFormat="1" applyFont="1" applyFill="1" applyBorder="1" applyAlignment="1">
      <alignment horizontal="center"/>
    </xf>
    <xf numFmtId="1" fontId="19" fillId="2" borderId="0" xfId="0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1" fontId="25" fillId="2" borderId="0" xfId="0" applyNumberFormat="1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/>
    </xf>
    <xf numFmtId="3" fontId="25" fillId="2" borderId="6" xfId="0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9" fontId="0" fillId="0" borderId="0" xfId="3" applyFont="1"/>
  </cellXfs>
  <cellStyles count="4">
    <cellStyle name="Comma [0]" xfId="1" builtinId="6"/>
    <cellStyle name="Normal" xfId="0" builtinId="0"/>
    <cellStyle name="Normal 7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UNI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ULI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LI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AGUSTUS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%20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SEPTEMBER%20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OKTOBER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OKTOBER%20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NOPEMBER%20202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NOPEMBER%20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DESEMBER%20202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%20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U%20DEK%20SURYATI/FORMAT%20DATA%20KUNJUNGAN%202023/DATA%20DTW%202023/REKAP%20DATA%20KUNJUNGAN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MAR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APRIL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MEI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URI AGUNG"/>
      <sheetName val="BUKIT ASAH"/>
      <sheetName val="D.PENABAN"/>
      <sheetName val="MAHAGANGGA"/>
    </sheetNames>
    <sheetDataSet>
      <sheetData sheetId="0">
        <row r="44">
          <cell r="H44">
            <v>15</v>
          </cell>
        </row>
      </sheetData>
      <sheetData sheetId="1" refreshError="1"/>
      <sheetData sheetId="2">
        <row r="44">
          <cell r="H44">
            <v>130</v>
          </cell>
        </row>
      </sheetData>
      <sheetData sheetId="3" refreshError="1"/>
      <sheetData sheetId="4">
        <row r="44">
          <cell r="H44">
            <v>17</v>
          </cell>
        </row>
      </sheetData>
      <sheetData sheetId="5" refreshError="1"/>
      <sheetData sheetId="6" refreshError="1"/>
      <sheetData sheetId="7">
        <row r="44">
          <cell r="H44">
            <v>426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4">
          <cell r="H44">
            <v>750</v>
          </cell>
        </row>
      </sheetData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</sheetNames>
    <sheetDataSet>
      <sheetData sheetId="0">
        <row r="44">
          <cell r="H44">
            <v>3652</v>
          </cell>
        </row>
      </sheetData>
      <sheetData sheetId="1">
        <row r="44">
          <cell r="H44">
            <v>4078</v>
          </cell>
        </row>
      </sheetData>
      <sheetData sheetId="2">
        <row r="44">
          <cell r="H44">
            <v>5390</v>
          </cell>
        </row>
      </sheetData>
      <sheetData sheetId="3">
        <row r="44">
          <cell r="H44">
            <v>14156</v>
          </cell>
        </row>
      </sheetData>
      <sheetData sheetId="4">
        <row r="44">
          <cell r="H44">
            <v>602</v>
          </cell>
        </row>
      </sheetData>
      <sheetData sheetId="5">
        <row r="44">
          <cell r="H44">
            <v>52</v>
          </cell>
        </row>
      </sheetData>
      <sheetData sheetId="6">
        <row r="44">
          <cell r="H44">
            <v>1000</v>
          </cell>
        </row>
      </sheetData>
      <sheetData sheetId="7">
        <row r="44">
          <cell r="H44">
            <v>9693</v>
          </cell>
        </row>
      </sheetData>
      <sheetData sheetId="8">
        <row r="44">
          <cell r="H44">
            <v>98</v>
          </cell>
        </row>
      </sheetData>
      <sheetData sheetId="9">
        <row r="44">
          <cell r="H44">
            <v>44</v>
          </cell>
        </row>
      </sheetData>
      <sheetData sheetId="10">
        <row r="44">
          <cell r="H44">
            <v>9431</v>
          </cell>
        </row>
      </sheetData>
      <sheetData sheetId="11">
        <row r="44">
          <cell r="H44">
            <v>282</v>
          </cell>
        </row>
      </sheetData>
      <sheetData sheetId="12">
        <row r="44">
          <cell r="H44">
            <v>314</v>
          </cell>
        </row>
      </sheetData>
      <sheetData sheetId="13">
        <row r="44">
          <cell r="H44">
            <v>1285</v>
          </cell>
        </row>
      </sheetData>
      <sheetData sheetId="14">
        <row r="44">
          <cell r="C44">
            <v>103</v>
          </cell>
        </row>
      </sheetData>
      <sheetData sheetId="15">
        <row r="44">
          <cell r="H44">
            <v>93</v>
          </cell>
        </row>
      </sheetData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TULAMBEN"/>
      <sheetName val="CANDIDASA"/>
      <sheetName val="EDELWEIS"/>
      <sheetName val="PADANGBAI"/>
      <sheetName val="PURI AGUNG"/>
      <sheetName val="BUKIT ASAH"/>
      <sheetName val="D.PENABAN"/>
      <sheetName val="MAHAGANGGA"/>
    </sheetNames>
    <sheetDataSet>
      <sheetData sheetId="0">
        <row r="43">
          <cell r="H43">
            <v>612</v>
          </cell>
        </row>
      </sheetData>
      <sheetData sheetId="1">
        <row r="43">
          <cell r="H43">
            <v>5186</v>
          </cell>
        </row>
      </sheetData>
      <sheetData sheetId="2">
        <row r="43">
          <cell r="H43">
            <v>5044</v>
          </cell>
        </row>
      </sheetData>
      <sheetData sheetId="3">
        <row r="43">
          <cell r="H43">
            <v>3316</v>
          </cell>
        </row>
      </sheetData>
      <sheetData sheetId="4">
        <row r="43">
          <cell r="H43">
            <v>809</v>
          </cell>
        </row>
      </sheetData>
      <sheetData sheetId="5"/>
      <sheetData sheetId="6">
        <row r="43">
          <cell r="H43">
            <v>48</v>
          </cell>
        </row>
      </sheetData>
      <sheetData sheetId="7">
        <row r="43">
          <cell r="H43">
            <v>12198</v>
          </cell>
        </row>
      </sheetData>
      <sheetData sheetId="8"/>
      <sheetData sheetId="9">
        <row r="43">
          <cell r="H43">
            <v>238</v>
          </cell>
        </row>
      </sheetData>
      <sheetData sheetId="10">
        <row r="43">
          <cell r="H43">
            <v>744</v>
          </cell>
        </row>
      </sheetData>
      <sheetData sheetId="11">
        <row r="43">
          <cell r="H43">
            <v>39</v>
          </cell>
        </row>
      </sheetData>
      <sheetData sheetId="12">
        <row r="43">
          <cell r="H43">
            <v>642</v>
          </cell>
        </row>
      </sheetData>
      <sheetData sheetId="13">
        <row r="43">
          <cell r="H43">
            <v>313</v>
          </cell>
        </row>
      </sheetData>
      <sheetData sheetId="14">
        <row r="43">
          <cell r="H43">
            <v>114</v>
          </cell>
        </row>
      </sheetData>
      <sheetData sheetId="15">
        <row r="12">
          <cell r="H12">
            <v>2303</v>
          </cell>
        </row>
      </sheetData>
      <sheetData sheetId="16">
        <row r="43">
          <cell r="H43">
            <v>28</v>
          </cell>
        </row>
      </sheetData>
      <sheetData sheetId="17">
        <row r="43">
          <cell r="H43">
            <v>240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TULAMBEN"/>
      <sheetName val="CANDIDASA"/>
      <sheetName val="EDELWEIS"/>
      <sheetName val="PADANGBAI"/>
      <sheetName val="PURI AGUNG"/>
      <sheetName val="BUKIT ASAH"/>
      <sheetName val="PENABAN"/>
      <sheetName val="MAHAGANGGA"/>
    </sheetNames>
    <sheetDataSet>
      <sheetData sheetId="0">
        <row r="43">
          <cell r="H43">
            <v>2239</v>
          </cell>
        </row>
      </sheetData>
      <sheetData sheetId="1">
        <row r="43">
          <cell r="H43">
            <v>2441</v>
          </cell>
        </row>
      </sheetData>
      <sheetData sheetId="2">
        <row r="43">
          <cell r="H43">
            <v>3373</v>
          </cell>
        </row>
      </sheetData>
      <sheetData sheetId="3">
        <row r="43">
          <cell r="H43">
            <v>13069</v>
          </cell>
        </row>
      </sheetData>
      <sheetData sheetId="4">
        <row r="43">
          <cell r="H43">
            <v>553</v>
          </cell>
        </row>
      </sheetData>
      <sheetData sheetId="5"/>
      <sheetData sheetId="6">
        <row r="43">
          <cell r="H43">
            <v>3826</v>
          </cell>
        </row>
      </sheetData>
      <sheetData sheetId="7">
        <row r="43">
          <cell r="H43">
            <v>5201</v>
          </cell>
        </row>
      </sheetData>
      <sheetData sheetId="8">
        <row r="43">
          <cell r="H43">
            <v>46</v>
          </cell>
        </row>
      </sheetData>
      <sheetData sheetId="9">
        <row r="43">
          <cell r="H43">
            <v>51</v>
          </cell>
        </row>
      </sheetData>
      <sheetData sheetId="10">
        <row r="43">
          <cell r="H43">
            <v>224</v>
          </cell>
        </row>
      </sheetData>
      <sheetData sheetId="11"/>
      <sheetData sheetId="12">
        <row r="43">
          <cell r="H43">
            <v>2787</v>
          </cell>
        </row>
      </sheetData>
      <sheetData sheetId="13">
        <row r="43">
          <cell r="H43">
            <v>24</v>
          </cell>
        </row>
      </sheetData>
      <sheetData sheetId="14">
        <row r="43">
          <cell r="H43">
            <v>51</v>
          </cell>
        </row>
      </sheetData>
      <sheetData sheetId="15">
        <row r="12">
          <cell r="H12">
            <v>8162</v>
          </cell>
        </row>
      </sheetData>
      <sheetData sheetId="16">
        <row r="43">
          <cell r="H43">
            <v>302</v>
          </cell>
        </row>
      </sheetData>
      <sheetData sheetId="17">
        <row r="43">
          <cell r="H43">
            <v>1221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TULAMBEN"/>
      <sheetName val="JEMELUK"/>
      <sheetName val="BUKIT ASAH"/>
      <sheetName val="PUTUNG"/>
      <sheetName val="CANDIDASA"/>
      <sheetName val="EDELWEIS"/>
      <sheetName val="PURI AGUNG"/>
      <sheetName val="PADANGBAI"/>
      <sheetName val="PENABAN"/>
      <sheetName val="MAHAGANGGA"/>
    </sheetNames>
    <sheetDataSet>
      <sheetData sheetId="0">
        <row r="44">
          <cell r="H44">
            <v>371</v>
          </cell>
        </row>
      </sheetData>
      <sheetData sheetId="1">
        <row r="44">
          <cell r="H44">
            <v>10032</v>
          </cell>
        </row>
      </sheetData>
      <sheetData sheetId="2">
        <row r="44">
          <cell r="H44">
            <v>9536</v>
          </cell>
        </row>
      </sheetData>
      <sheetData sheetId="3">
        <row r="44">
          <cell r="H44">
            <v>4794</v>
          </cell>
        </row>
      </sheetData>
      <sheetData sheetId="4">
        <row r="44">
          <cell r="H44">
            <v>1731</v>
          </cell>
        </row>
      </sheetData>
      <sheetData sheetId="5">
        <row r="44">
          <cell r="H44">
            <v>0</v>
          </cell>
        </row>
      </sheetData>
      <sheetData sheetId="6">
        <row r="44">
          <cell r="H44">
            <v>48</v>
          </cell>
        </row>
      </sheetData>
      <sheetData sheetId="7">
        <row r="44">
          <cell r="H44">
            <v>19873</v>
          </cell>
        </row>
      </sheetData>
      <sheetData sheetId="8"/>
      <sheetData sheetId="9">
        <row r="44">
          <cell r="H44">
            <v>1715</v>
          </cell>
        </row>
      </sheetData>
      <sheetData sheetId="10">
        <row r="44">
          <cell r="H44">
            <v>544</v>
          </cell>
        </row>
      </sheetData>
      <sheetData sheetId="11">
        <row r="44">
          <cell r="H44">
            <v>3822</v>
          </cell>
        </row>
      </sheetData>
      <sheetData sheetId="12"/>
      <sheetData sheetId="13">
        <row r="44">
          <cell r="H44">
            <v>117</v>
          </cell>
        </row>
      </sheetData>
      <sheetData sheetId="14"/>
      <sheetData sheetId="15">
        <row r="44">
          <cell r="H44">
            <v>218</v>
          </cell>
        </row>
      </sheetData>
      <sheetData sheetId="16">
        <row r="44">
          <cell r="H44">
            <v>515</v>
          </cell>
        </row>
      </sheetData>
      <sheetData sheetId="17">
        <row r="44">
          <cell r="H44">
            <v>49</v>
          </cell>
        </row>
      </sheetData>
      <sheetData sheetId="18">
        <row r="44">
          <cell r="H44">
            <v>250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</sheetNames>
    <sheetDataSet>
      <sheetData sheetId="0">
        <row r="44">
          <cell r="H44">
            <v>2628</v>
          </cell>
        </row>
      </sheetData>
      <sheetData sheetId="1">
        <row r="44">
          <cell r="H44">
            <v>2490</v>
          </cell>
        </row>
      </sheetData>
      <sheetData sheetId="2">
        <row r="44">
          <cell r="H44">
            <v>3702</v>
          </cell>
        </row>
      </sheetData>
      <sheetData sheetId="3">
        <row r="44">
          <cell r="H44">
            <v>7090</v>
          </cell>
        </row>
      </sheetData>
      <sheetData sheetId="4">
        <row r="44">
          <cell r="H44">
            <v>535</v>
          </cell>
        </row>
      </sheetData>
      <sheetData sheetId="5">
        <row r="44">
          <cell r="H44">
            <v>0</v>
          </cell>
        </row>
      </sheetData>
      <sheetData sheetId="6">
        <row r="44">
          <cell r="H44">
            <v>1125</v>
          </cell>
        </row>
      </sheetData>
      <sheetData sheetId="7">
        <row r="44">
          <cell r="H44">
            <v>5081</v>
          </cell>
        </row>
      </sheetData>
      <sheetData sheetId="8">
        <row r="44">
          <cell r="H44">
            <v>72</v>
          </cell>
        </row>
      </sheetData>
      <sheetData sheetId="9">
        <row r="44">
          <cell r="H44">
            <v>42</v>
          </cell>
        </row>
      </sheetData>
      <sheetData sheetId="10" refreshError="1"/>
      <sheetData sheetId="11">
        <row r="44">
          <cell r="H44">
            <v>6183</v>
          </cell>
        </row>
      </sheetData>
      <sheetData sheetId="12">
        <row r="44">
          <cell r="H44">
            <v>266</v>
          </cell>
        </row>
      </sheetData>
      <sheetData sheetId="13">
        <row r="44">
          <cell r="H44">
            <v>233</v>
          </cell>
        </row>
      </sheetData>
      <sheetData sheetId="14">
        <row r="44">
          <cell r="H44">
            <v>767</v>
          </cell>
        </row>
      </sheetData>
      <sheetData sheetId="15">
        <row r="44">
          <cell r="C44">
            <v>15</v>
          </cell>
        </row>
      </sheetData>
      <sheetData sheetId="16">
        <row r="44">
          <cell r="H44">
            <v>37</v>
          </cell>
        </row>
      </sheetData>
      <sheetData sheetId="17">
        <row r="44">
          <cell r="H44">
            <v>254</v>
          </cell>
        </row>
      </sheetData>
      <sheetData sheetId="18">
        <row r="44">
          <cell r="H44">
            <v>200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PUTUNG"/>
      <sheetName val="CANDIDASA"/>
      <sheetName val="EDELWEIS"/>
      <sheetName val="PURI AGUNG"/>
      <sheetName val="PADANGBAI"/>
      <sheetName val="PENABAN"/>
      <sheetName val="MAHAGANGGA"/>
    </sheetNames>
    <sheetDataSet>
      <sheetData sheetId="0">
        <row r="44">
          <cell r="H44">
            <v>211</v>
          </cell>
        </row>
      </sheetData>
      <sheetData sheetId="1">
        <row r="44">
          <cell r="H44">
            <v>16953</v>
          </cell>
        </row>
      </sheetData>
      <sheetData sheetId="2">
        <row r="44">
          <cell r="H44">
            <v>13543</v>
          </cell>
        </row>
      </sheetData>
      <sheetData sheetId="3">
        <row r="44">
          <cell r="H44">
            <v>7089</v>
          </cell>
        </row>
      </sheetData>
      <sheetData sheetId="4">
        <row r="44">
          <cell r="H44">
            <v>2782</v>
          </cell>
        </row>
      </sheetData>
      <sheetData sheetId="5">
        <row r="44">
          <cell r="H44">
            <v>2225</v>
          </cell>
        </row>
      </sheetData>
      <sheetData sheetId="6">
        <row r="44">
          <cell r="H44">
            <v>964</v>
          </cell>
        </row>
      </sheetData>
      <sheetData sheetId="7">
        <row r="44">
          <cell r="H44">
            <v>51</v>
          </cell>
        </row>
      </sheetData>
      <sheetData sheetId="8">
        <row r="44">
          <cell r="H44">
            <v>28126</v>
          </cell>
        </row>
      </sheetData>
      <sheetData sheetId="9"/>
      <sheetData sheetId="10">
        <row r="44">
          <cell r="H44">
            <v>746</v>
          </cell>
        </row>
      </sheetData>
      <sheetData sheetId="11">
        <row r="44">
          <cell r="H44">
            <v>5854</v>
          </cell>
        </row>
      </sheetData>
      <sheetData sheetId="12"/>
      <sheetData sheetId="13">
        <row r="44">
          <cell r="H44">
            <v>159</v>
          </cell>
        </row>
      </sheetData>
      <sheetData sheetId="14"/>
      <sheetData sheetId="15">
        <row r="44">
          <cell r="H44">
            <v>254</v>
          </cell>
        </row>
      </sheetData>
      <sheetData sheetId="16">
        <row r="44">
          <cell r="H44">
            <v>514</v>
          </cell>
        </row>
      </sheetData>
      <sheetData sheetId="17">
        <row r="44">
          <cell r="H44">
            <v>21</v>
          </cell>
        </row>
      </sheetData>
      <sheetData sheetId="18">
        <row r="44">
          <cell r="H44">
            <v>450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</sheetNames>
    <sheetDataSet>
      <sheetData sheetId="0">
        <row r="44">
          <cell r="H44">
            <v>1042</v>
          </cell>
        </row>
      </sheetData>
      <sheetData sheetId="1">
        <row r="44">
          <cell r="H44">
            <v>1583</v>
          </cell>
        </row>
      </sheetData>
      <sheetData sheetId="2">
        <row r="44">
          <cell r="H44">
            <v>3252</v>
          </cell>
        </row>
      </sheetData>
      <sheetData sheetId="3">
        <row r="44">
          <cell r="H44">
            <v>4349</v>
          </cell>
        </row>
      </sheetData>
      <sheetData sheetId="4">
        <row r="44">
          <cell r="H44">
            <v>244</v>
          </cell>
        </row>
      </sheetData>
      <sheetData sheetId="5">
        <row r="44">
          <cell r="H44">
            <v>523</v>
          </cell>
        </row>
      </sheetData>
      <sheetData sheetId="6">
        <row r="44">
          <cell r="H44">
            <v>904</v>
          </cell>
        </row>
      </sheetData>
      <sheetData sheetId="7">
        <row r="44">
          <cell r="H44">
            <v>3602</v>
          </cell>
        </row>
      </sheetData>
      <sheetData sheetId="8">
        <row r="44">
          <cell r="H44">
            <v>70</v>
          </cell>
        </row>
      </sheetData>
      <sheetData sheetId="9">
        <row r="44">
          <cell r="H44">
            <v>34</v>
          </cell>
        </row>
      </sheetData>
      <sheetData sheetId="10" refreshError="1"/>
      <sheetData sheetId="11">
        <row r="44">
          <cell r="H44">
            <v>5699</v>
          </cell>
        </row>
      </sheetData>
      <sheetData sheetId="12">
        <row r="44">
          <cell r="H44">
            <v>410</v>
          </cell>
        </row>
      </sheetData>
      <sheetData sheetId="13" refreshError="1"/>
      <sheetData sheetId="14">
        <row r="44">
          <cell r="H44">
            <v>493</v>
          </cell>
        </row>
      </sheetData>
      <sheetData sheetId="15">
        <row r="44">
          <cell r="H44">
            <v>13</v>
          </cell>
        </row>
      </sheetData>
      <sheetData sheetId="16">
        <row r="44">
          <cell r="H44">
            <v>46</v>
          </cell>
        </row>
      </sheetData>
      <sheetData sheetId="17">
        <row r="44">
          <cell r="H44">
            <v>204</v>
          </cell>
        </row>
      </sheetData>
      <sheetData sheetId="18">
        <row r="44">
          <cell r="H44">
            <v>300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  <sheetName val="PENABAN"/>
      <sheetName val="MAHAGANGGA"/>
    </sheetNames>
    <sheetDataSet>
      <sheetData sheetId="0">
        <row r="43">
          <cell r="H43">
            <v>194</v>
          </cell>
        </row>
      </sheetData>
      <sheetData sheetId="1">
        <row r="43">
          <cell r="H43">
            <v>13365</v>
          </cell>
        </row>
      </sheetData>
      <sheetData sheetId="2">
        <row r="43">
          <cell r="H43">
            <v>12804</v>
          </cell>
        </row>
      </sheetData>
      <sheetData sheetId="3">
        <row r="43">
          <cell r="H43">
            <v>5886</v>
          </cell>
        </row>
      </sheetData>
      <sheetData sheetId="4">
        <row r="43">
          <cell r="H43">
            <v>2346</v>
          </cell>
        </row>
      </sheetData>
      <sheetData sheetId="5">
        <row r="43">
          <cell r="H43">
            <v>621</v>
          </cell>
        </row>
      </sheetData>
      <sheetData sheetId="6">
        <row r="43">
          <cell r="H43">
            <v>44</v>
          </cell>
        </row>
      </sheetData>
      <sheetData sheetId="7">
        <row r="43">
          <cell r="H43">
            <v>26991</v>
          </cell>
        </row>
      </sheetData>
      <sheetData sheetId="8"/>
      <sheetData sheetId="9">
        <row r="43">
          <cell r="H43">
            <v>815</v>
          </cell>
        </row>
      </sheetData>
      <sheetData sheetId="10"/>
      <sheetData sheetId="11">
        <row r="43">
          <cell r="H43">
            <v>2248</v>
          </cell>
        </row>
      </sheetData>
      <sheetData sheetId="12">
        <row r="43">
          <cell r="H43">
            <v>281</v>
          </cell>
        </row>
      </sheetData>
      <sheetData sheetId="13"/>
      <sheetData sheetId="14">
        <row r="43">
          <cell r="H43">
            <v>486</v>
          </cell>
        </row>
      </sheetData>
      <sheetData sheetId="15">
        <row r="43">
          <cell r="H43">
            <v>420</v>
          </cell>
        </row>
      </sheetData>
      <sheetData sheetId="16">
        <row r="43">
          <cell r="H43">
            <v>4506</v>
          </cell>
        </row>
      </sheetData>
      <sheetData sheetId="17">
        <row r="43">
          <cell r="H43">
            <v>57</v>
          </cell>
        </row>
      </sheetData>
      <sheetData sheetId="18">
        <row r="43">
          <cell r="H43">
            <v>519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  <sheetName val="PENABAN"/>
      <sheetName val="MAHAGANGGA"/>
    </sheetNames>
    <sheetDataSet>
      <sheetData sheetId="0">
        <row r="43">
          <cell r="H43">
            <v>1256</v>
          </cell>
        </row>
      </sheetData>
      <sheetData sheetId="1">
        <row r="43">
          <cell r="H43">
            <v>1233</v>
          </cell>
        </row>
      </sheetData>
      <sheetData sheetId="2">
        <row r="43">
          <cell r="H43">
            <v>2912</v>
          </cell>
        </row>
      </sheetData>
      <sheetData sheetId="3">
        <row r="43">
          <cell r="H43">
            <v>3455</v>
          </cell>
        </row>
      </sheetData>
      <sheetData sheetId="4">
        <row r="43">
          <cell r="H43">
            <v>410</v>
          </cell>
        </row>
      </sheetData>
      <sheetData sheetId="5">
        <row r="43">
          <cell r="H43">
            <v>500</v>
          </cell>
        </row>
      </sheetData>
      <sheetData sheetId="6">
        <row r="43">
          <cell r="H43">
            <v>803</v>
          </cell>
        </row>
      </sheetData>
      <sheetData sheetId="7">
        <row r="43">
          <cell r="H43">
            <v>2754</v>
          </cell>
        </row>
      </sheetData>
      <sheetData sheetId="8">
        <row r="43">
          <cell r="H43">
            <v>33</v>
          </cell>
        </row>
      </sheetData>
      <sheetData sheetId="9">
        <row r="43">
          <cell r="H43">
            <v>36</v>
          </cell>
        </row>
      </sheetData>
      <sheetData sheetId="10" refreshError="1"/>
      <sheetData sheetId="11">
        <row r="43">
          <cell r="H43">
            <v>330</v>
          </cell>
        </row>
      </sheetData>
      <sheetData sheetId="12">
        <row r="43">
          <cell r="H43">
            <v>108</v>
          </cell>
        </row>
      </sheetData>
      <sheetData sheetId="13">
        <row r="43">
          <cell r="H43">
            <v>727</v>
          </cell>
        </row>
      </sheetData>
      <sheetData sheetId="14">
        <row r="43">
          <cell r="H43">
            <v>12</v>
          </cell>
        </row>
      </sheetData>
      <sheetData sheetId="15">
        <row r="43">
          <cell r="H43">
            <v>51</v>
          </cell>
        </row>
      </sheetData>
      <sheetData sheetId="16">
        <row r="43">
          <cell r="H43">
            <v>6022</v>
          </cell>
        </row>
      </sheetData>
      <sheetData sheetId="17">
        <row r="43">
          <cell r="H43">
            <v>107</v>
          </cell>
        </row>
      </sheetData>
      <sheetData sheetId="18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CANDIDASA"/>
      <sheetName val="EDELWEIS"/>
      <sheetName val="PURI AGUNG"/>
      <sheetName val="PADANGBAI"/>
      <sheetName val="PENABAN"/>
      <sheetName val="MAHAGANGGA"/>
    </sheetNames>
    <sheetDataSet>
      <sheetData sheetId="0">
        <row r="44">
          <cell r="H44">
            <v>58</v>
          </cell>
        </row>
      </sheetData>
      <sheetData sheetId="1">
        <row r="44">
          <cell r="H44">
            <v>11842</v>
          </cell>
        </row>
      </sheetData>
      <sheetData sheetId="2">
        <row r="44">
          <cell r="H44">
            <v>11693</v>
          </cell>
        </row>
      </sheetData>
      <sheetData sheetId="3">
        <row r="44">
          <cell r="H44">
            <v>5930</v>
          </cell>
        </row>
      </sheetData>
      <sheetData sheetId="4">
        <row r="44">
          <cell r="H44">
            <v>2224</v>
          </cell>
        </row>
      </sheetData>
      <sheetData sheetId="5">
        <row r="44">
          <cell r="H44">
            <v>1947</v>
          </cell>
        </row>
      </sheetData>
      <sheetData sheetId="6">
        <row r="44">
          <cell r="H44">
            <v>324</v>
          </cell>
        </row>
      </sheetData>
      <sheetData sheetId="7">
        <row r="44">
          <cell r="H44">
            <v>37</v>
          </cell>
        </row>
      </sheetData>
      <sheetData sheetId="8">
        <row r="44">
          <cell r="H44">
            <v>24291</v>
          </cell>
        </row>
      </sheetData>
      <sheetData sheetId="9"/>
      <sheetData sheetId="10">
        <row r="44">
          <cell r="H44">
            <v>619</v>
          </cell>
        </row>
      </sheetData>
      <sheetData sheetId="11">
        <row r="44">
          <cell r="H44">
            <v>3999</v>
          </cell>
        </row>
      </sheetData>
      <sheetData sheetId="12">
        <row r="44">
          <cell r="H44">
            <v>248</v>
          </cell>
        </row>
      </sheetData>
      <sheetData sheetId="13"/>
      <sheetData sheetId="14">
        <row r="44">
          <cell r="H44">
            <v>263</v>
          </cell>
        </row>
      </sheetData>
      <sheetData sheetId="15">
        <row r="44">
          <cell r="H44">
            <v>527</v>
          </cell>
        </row>
      </sheetData>
      <sheetData sheetId="16">
        <row r="44">
          <cell r="H44">
            <v>22</v>
          </cell>
        </row>
      </sheetData>
      <sheetData sheetId="17">
        <row r="44">
          <cell r="H44">
            <v>399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URI AGUNG"/>
      <sheetName val="BUKIT ASAH"/>
      <sheetName val="PENABAN"/>
      <sheetName val="MAHAGANGGA"/>
    </sheetNames>
    <sheetDataSet>
      <sheetData sheetId="0">
        <row r="44">
          <cell r="H44">
            <v>4312</v>
          </cell>
        </row>
      </sheetData>
      <sheetData sheetId="1" refreshError="1"/>
      <sheetData sheetId="2">
        <row r="44">
          <cell r="C44">
            <v>2108</v>
          </cell>
        </row>
      </sheetData>
      <sheetData sheetId="3" refreshError="1"/>
      <sheetData sheetId="4">
        <row r="44">
          <cell r="H44">
            <v>438</v>
          </cell>
        </row>
      </sheetData>
      <sheetData sheetId="5" refreshError="1"/>
      <sheetData sheetId="6">
        <row r="44">
          <cell r="H44">
            <v>1452</v>
          </cell>
        </row>
      </sheetData>
      <sheetData sheetId="7">
        <row r="44">
          <cell r="H44">
            <v>4521</v>
          </cell>
        </row>
      </sheetData>
      <sheetData sheetId="8">
        <row r="44">
          <cell r="H44">
            <v>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4">
          <cell r="H44">
            <v>48</v>
          </cell>
        </row>
      </sheetData>
      <sheetData sheetId="15">
        <row r="44">
          <cell r="H44">
            <v>4780</v>
          </cell>
        </row>
      </sheetData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</sheetNames>
    <sheetDataSet>
      <sheetData sheetId="0">
        <row r="44">
          <cell r="H44">
            <v>721</v>
          </cell>
        </row>
      </sheetData>
      <sheetData sheetId="1">
        <row r="44">
          <cell r="H44">
            <v>1268</v>
          </cell>
        </row>
      </sheetData>
      <sheetData sheetId="2">
        <row r="44">
          <cell r="H44">
            <v>2386</v>
          </cell>
        </row>
      </sheetData>
      <sheetData sheetId="3">
        <row r="44">
          <cell r="H44">
            <v>3303</v>
          </cell>
        </row>
      </sheetData>
      <sheetData sheetId="4">
        <row r="44">
          <cell r="H44">
            <v>277</v>
          </cell>
        </row>
      </sheetData>
      <sheetData sheetId="5">
        <row r="44">
          <cell r="H44">
            <v>119</v>
          </cell>
        </row>
      </sheetData>
      <sheetData sheetId="6">
        <row r="44">
          <cell r="H44">
            <v>950</v>
          </cell>
        </row>
      </sheetData>
      <sheetData sheetId="7">
        <row r="44">
          <cell r="H44">
            <v>2538</v>
          </cell>
        </row>
      </sheetData>
      <sheetData sheetId="8">
        <row r="44">
          <cell r="H44">
            <v>7</v>
          </cell>
        </row>
      </sheetData>
      <sheetData sheetId="9">
        <row r="44">
          <cell r="H44">
            <v>38</v>
          </cell>
        </row>
      </sheetData>
      <sheetData sheetId="10">
        <row r="44">
          <cell r="H44">
            <v>4327</v>
          </cell>
        </row>
      </sheetData>
      <sheetData sheetId="11">
        <row r="44">
          <cell r="H44">
            <v>304</v>
          </cell>
        </row>
      </sheetData>
      <sheetData sheetId="12">
        <row r="44">
          <cell r="H44">
            <v>152</v>
          </cell>
        </row>
      </sheetData>
      <sheetData sheetId="13">
        <row r="44">
          <cell r="H44">
            <v>322</v>
          </cell>
        </row>
      </sheetData>
      <sheetData sheetId="14">
        <row r="44">
          <cell r="H44">
            <v>3</v>
          </cell>
        </row>
      </sheetData>
      <sheetData sheetId="15">
        <row r="44">
          <cell r="H44">
            <v>20</v>
          </cell>
        </row>
      </sheetData>
      <sheetData sheetId="16">
        <row r="44">
          <cell r="H44">
            <v>448</v>
          </cell>
        </row>
      </sheetData>
      <sheetData sheetId="17">
        <row r="44">
          <cell r="H44">
            <v>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CANDIDASA"/>
      <sheetName val="EDELWEIS"/>
      <sheetName val="PURI AGUNG"/>
      <sheetName val="PADANGBAI"/>
      <sheetName val="D.PENABAN"/>
      <sheetName val="MAHAGANGGA"/>
    </sheetNames>
    <sheetDataSet>
      <sheetData sheetId="0">
        <row r="43">
          <cell r="H43">
            <v>83</v>
          </cell>
        </row>
      </sheetData>
      <sheetData sheetId="1">
        <row r="43">
          <cell r="H43">
            <v>8011</v>
          </cell>
        </row>
      </sheetData>
      <sheetData sheetId="2">
        <row r="43">
          <cell r="H43">
            <v>9829</v>
          </cell>
        </row>
      </sheetData>
      <sheetData sheetId="3">
        <row r="43">
          <cell r="H43">
            <v>4690</v>
          </cell>
        </row>
      </sheetData>
      <sheetData sheetId="4">
        <row r="43">
          <cell r="H43">
            <v>1475</v>
          </cell>
        </row>
      </sheetData>
      <sheetData sheetId="5">
        <row r="43">
          <cell r="H43">
            <v>1632</v>
          </cell>
        </row>
      </sheetData>
      <sheetData sheetId="6">
        <row r="43">
          <cell r="H43">
            <v>184</v>
          </cell>
        </row>
      </sheetData>
      <sheetData sheetId="7">
        <row r="43">
          <cell r="H43">
            <v>46</v>
          </cell>
        </row>
      </sheetData>
      <sheetData sheetId="8">
        <row r="43">
          <cell r="H43">
            <v>21463</v>
          </cell>
        </row>
      </sheetData>
      <sheetData sheetId="9"/>
      <sheetData sheetId="10">
        <row r="43">
          <cell r="H43">
            <v>402</v>
          </cell>
        </row>
      </sheetData>
      <sheetData sheetId="11">
        <row r="43">
          <cell r="H43">
            <v>3553</v>
          </cell>
        </row>
      </sheetData>
      <sheetData sheetId="12">
        <row r="43">
          <cell r="C43">
            <v>223</v>
          </cell>
        </row>
      </sheetData>
      <sheetData sheetId="13"/>
      <sheetData sheetId="14">
        <row r="43">
          <cell r="H43">
            <v>211</v>
          </cell>
        </row>
      </sheetData>
      <sheetData sheetId="15">
        <row r="43">
          <cell r="C43">
            <v>350</v>
          </cell>
        </row>
      </sheetData>
      <sheetData sheetId="16">
        <row r="43">
          <cell r="H43">
            <v>20</v>
          </cell>
        </row>
      </sheetData>
      <sheetData sheetId="17">
        <row r="43">
          <cell r="H43">
            <v>292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TULAMBEN"/>
      <sheetName val="CANDIDASA"/>
      <sheetName val="EDELWEIS"/>
      <sheetName val="PADANGBAI"/>
      <sheetName val="PURI AGUNG"/>
      <sheetName val="PENABAN"/>
      <sheetName val="MAHAGNGGA"/>
    </sheetNames>
    <sheetDataSet>
      <sheetData sheetId="0">
        <row r="43">
          <cell r="H43">
            <v>216</v>
          </cell>
        </row>
      </sheetData>
      <sheetData sheetId="1">
        <row r="43">
          <cell r="H43">
            <v>1192</v>
          </cell>
        </row>
      </sheetData>
      <sheetData sheetId="2">
        <row r="43">
          <cell r="H43">
            <v>2043</v>
          </cell>
        </row>
      </sheetData>
      <sheetData sheetId="3">
        <row r="43">
          <cell r="H43">
            <v>2858</v>
          </cell>
        </row>
      </sheetData>
      <sheetData sheetId="4">
        <row r="43">
          <cell r="H43">
            <v>626</v>
          </cell>
        </row>
      </sheetData>
      <sheetData sheetId="5">
        <row r="43">
          <cell r="H43">
            <v>107</v>
          </cell>
        </row>
      </sheetData>
      <sheetData sheetId="6">
        <row r="43">
          <cell r="H43">
            <v>912</v>
          </cell>
        </row>
      </sheetData>
      <sheetData sheetId="7">
        <row r="43">
          <cell r="H43">
            <v>2254</v>
          </cell>
        </row>
      </sheetData>
      <sheetData sheetId="8">
        <row r="43">
          <cell r="H43">
            <v>22</v>
          </cell>
        </row>
      </sheetData>
      <sheetData sheetId="9">
        <row r="43">
          <cell r="H43">
            <v>52</v>
          </cell>
        </row>
      </sheetData>
      <sheetData sheetId="10">
        <row r="43">
          <cell r="H43">
            <v>4434</v>
          </cell>
        </row>
      </sheetData>
      <sheetData sheetId="11">
        <row r="43">
          <cell r="H43">
            <v>185</v>
          </cell>
        </row>
      </sheetData>
      <sheetData sheetId="12">
        <row r="43">
          <cell r="H43">
            <v>193</v>
          </cell>
        </row>
      </sheetData>
      <sheetData sheetId="13">
        <row r="43">
          <cell r="H43">
            <v>439</v>
          </cell>
        </row>
      </sheetData>
      <sheetData sheetId="14" refreshError="1"/>
      <sheetData sheetId="15">
        <row r="43">
          <cell r="H43">
            <v>40</v>
          </cell>
        </row>
      </sheetData>
      <sheetData sheetId="16">
        <row r="43">
          <cell r="H43">
            <v>313</v>
          </cell>
        </row>
      </sheetData>
      <sheetData sheetId="17">
        <row r="43">
          <cell r="H43">
            <v>79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CANDIDASA"/>
      <sheetName val="EDELWEIS"/>
      <sheetName val="PURI AGUNG"/>
      <sheetName val="PADANGBAI"/>
      <sheetName val="D.PENABAN"/>
      <sheetName val="MAHAGANGGA"/>
      <sheetName val="Sheet1"/>
    </sheetNames>
    <sheetDataSet>
      <sheetData sheetId="0">
        <row r="44">
          <cell r="H44">
            <v>229</v>
          </cell>
        </row>
      </sheetData>
      <sheetData sheetId="1">
        <row r="44">
          <cell r="H44">
            <v>7015</v>
          </cell>
        </row>
      </sheetData>
      <sheetData sheetId="2">
        <row r="44">
          <cell r="H44">
            <v>8561</v>
          </cell>
        </row>
      </sheetData>
      <sheetData sheetId="3">
        <row r="44">
          <cell r="H44">
            <v>4521</v>
          </cell>
        </row>
      </sheetData>
      <sheetData sheetId="4">
        <row r="44">
          <cell r="H44">
            <v>863</v>
          </cell>
        </row>
      </sheetData>
      <sheetData sheetId="5">
        <row r="44">
          <cell r="H44">
            <v>1375</v>
          </cell>
        </row>
      </sheetData>
      <sheetData sheetId="6">
        <row r="44">
          <cell r="H44">
            <v>383</v>
          </cell>
        </row>
      </sheetData>
      <sheetData sheetId="7">
        <row r="44">
          <cell r="H44">
            <v>49</v>
          </cell>
        </row>
      </sheetData>
      <sheetData sheetId="8">
        <row r="44">
          <cell r="H44">
            <v>23518</v>
          </cell>
        </row>
      </sheetData>
      <sheetData sheetId="9"/>
      <sheetData sheetId="10">
        <row r="44">
          <cell r="H44">
            <v>322</v>
          </cell>
        </row>
      </sheetData>
      <sheetData sheetId="11">
        <row r="44">
          <cell r="H44">
            <v>3649</v>
          </cell>
        </row>
      </sheetData>
      <sheetData sheetId="12">
        <row r="44">
          <cell r="H44">
            <v>237</v>
          </cell>
        </row>
      </sheetData>
      <sheetData sheetId="13"/>
      <sheetData sheetId="14">
        <row r="44">
          <cell r="H44">
            <v>148</v>
          </cell>
        </row>
      </sheetData>
      <sheetData sheetId="15">
        <row r="44">
          <cell r="H44">
            <v>322</v>
          </cell>
        </row>
      </sheetData>
      <sheetData sheetId="16">
        <row r="44">
          <cell r="H44">
            <v>11</v>
          </cell>
        </row>
      </sheetData>
      <sheetData sheetId="17">
        <row r="44">
          <cell r="H44">
            <v>406</v>
          </cell>
        </row>
      </sheetData>
      <sheetData sheetId="18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  <sheetName val="Sheet1"/>
    </sheetNames>
    <sheetDataSet>
      <sheetData sheetId="0">
        <row r="44">
          <cell r="H44">
            <v>3412</v>
          </cell>
        </row>
      </sheetData>
      <sheetData sheetId="1">
        <row r="44">
          <cell r="H44">
            <v>3080</v>
          </cell>
        </row>
      </sheetData>
      <sheetData sheetId="2">
        <row r="44">
          <cell r="H44">
            <v>4019</v>
          </cell>
        </row>
      </sheetData>
      <sheetData sheetId="3">
        <row r="44">
          <cell r="H44">
            <v>6089</v>
          </cell>
        </row>
      </sheetData>
      <sheetData sheetId="4">
        <row r="44">
          <cell r="H44">
            <v>509</v>
          </cell>
        </row>
      </sheetData>
      <sheetData sheetId="5">
        <row r="44">
          <cell r="H44">
            <v>283</v>
          </cell>
        </row>
      </sheetData>
      <sheetData sheetId="6">
        <row r="44">
          <cell r="H44">
            <v>1018</v>
          </cell>
        </row>
      </sheetData>
      <sheetData sheetId="7">
        <row r="44">
          <cell r="H44">
            <v>4788</v>
          </cell>
        </row>
      </sheetData>
      <sheetData sheetId="8">
        <row r="44">
          <cell r="H44">
            <v>40</v>
          </cell>
        </row>
      </sheetData>
      <sheetData sheetId="9">
        <row r="44">
          <cell r="H44">
            <v>22</v>
          </cell>
        </row>
      </sheetData>
      <sheetData sheetId="10">
        <row r="44">
          <cell r="H44">
            <v>6474</v>
          </cell>
        </row>
      </sheetData>
      <sheetData sheetId="11">
        <row r="44">
          <cell r="H44">
            <v>132</v>
          </cell>
        </row>
      </sheetData>
      <sheetData sheetId="12">
        <row r="44">
          <cell r="H44">
            <v>230</v>
          </cell>
        </row>
      </sheetData>
      <sheetData sheetId="13">
        <row r="44">
          <cell r="H44">
            <v>438</v>
          </cell>
        </row>
      </sheetData>
      <sheetData sheetId="14" refreshError="1"/>
      <sheetData sheetId="15">
        <row r="44">
          <cell r="H44">
            <v>61</v>
          </cell>
        </row>
      </sheetData>
      <sheetData sheetId="16">
        <row r="44">
          <cell r="H44">
            <v>672</v>
          </cell>
        </row>
      </sheetData>
      <sheetData sheetId="17">
        <row r="44">
          <cell r="H44">
            <v>407</v>
          </cell>
        </row>
      </sheetData>
      <sheetData sheetId="1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riwulan 1"/>
      <sheetName val="triwulan 2"/>
      <sheetName val="triwulan 3"/>
      <sheetName val="triwulan 4"/>
    </sheetNames>
    <sheetDataSet>
      <sheetData sheetId="0">
        <row r="43">
          <cell r="I43">
            <v>164465</v>
          </cell>
          <cell r="J43">
            <v>74799</v>
          </cell>
        </row>
      </sheetData>
      <sheetData sheetId="1">
        <row r="45">
          <cell r="I45">
            <v>244449</v>
          </cell>
          <cell r="J45">
            <v>92783</v>
          </cell>
        </row>
      </sheetData>
      <sheetData sheetId="2">
        <row r="45">
          <cell r="I45">
            <v>362034</v>
          </cell>
          <cell r="J45">
            <v>78769</v>
          </cell>
        </row>
      </sheetData>
      <sheetData sheetId="3">
        <row r="45">
          <cell r="I45">
            <v>157072</v>
          </cell>
          <cell r="J45">
            <v>37364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/>
      <sheetData sheetId="1">
        <row r="41">
          <cell r="H41">
            <v>151</v>
          </cell>
        </row>
      </sheetData>
      <sheetData sheetId="2">
        <row r="41">
          <cell r="H41">
            <v>173</v>
          </cell>
        </row>
      </sheetData>
      <sheetData sheetId="3">
        <row r="40">
          <cell r="H40">
            <v>176</v>
          </cell>
        </row>
      </sheetData>
      <sheetData sheetId="4">
        <row r="41">
          <cell r="H41">
            <v>10</v>
          </cell>
        </row>
      </sheetData>
      <sheetData sheetId="5">
        <row r="41">
          <cell r="H41">
            <v>13</v>
          </cell>
        </row>
      </sheetData>
      <sheetData sheetId="6"/>
      <sheetData sheetId="7">
        <row r="41">
          <cell r="H41">
            <v>315</v>
          </cell>
        </row>
      </sheetData>
      <sheetData sheetId="8"/>
      <sheetData sheetId="9">
        <row r="41">
          <cell r="H41">
            <v>62</v>
          </cell>
        </row>
      </sheetData>
      <sheetData sheetId="10"/>
      <sheetData sheetId="11">
        <row r="41">
          <cell r="H41">
            <v>90</v>
          </cell>
        </row>
      </sheetData>
      <sheetData sheetId="12">
        <row r="41">
          <cell r="H41">
            <v>6</v>
          </cell>
        </row>
      </sheetData>
      <sheetData sheetId="13">
        <row r="41">
          <cell r="H41">
            <v>383</v>
          </cell>
        </row>
      </sheetData>
      <sheetData sheetId="14">
        <row r="41">
          <cell r="C41">
            <v>0</v>
          </cell>
        </row>
      </sheetData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1">
          <cell r="H41">
            <v>672</v>
          </cell>
        </row>
      </sheetData>
      <sheetData sheetId="1">
        <row r="41">
          <cell r="H41">
            <v>1450</v>
          </cell>
        </row>
      </sheetData>
      <sheetData sheetId="2">
        <row r="41">
          <cell r="H41">
            <v>441</v>
          </cell>
        </row>
      </sheetData>
      <sheetData sheetId="3">
        <row r="41">
          <cell r="H41">
            <v>1273</v>
          </cell>
        </row>
      </sheetData>
      <sheetData sheetId="4">
        <row r="41">
          <cell r="H41">
            <v>3236</v>
          </cell>
        </row>
      </sheetData>
      <sheetData sheetId="5">
        <row r="41">
          <cell r="H41">
            <v>116</v>
          </cell>
        </row>
      </sheetData>
      <sheetData sheetId="6">
        <row r="41">
          <cell r="H41">
            <v>83</v>
          </cell>
        </row>
      </sheetData>
      <sheetData sheetId="7">
        <row r="41">
          <cell r="H41">
            <v>832</v>
          </cell>
        </row>
      </sheetData>
      <sheetData sheetId="8">
        <row r="41">
          <cell r="H41">
            <v>2723</v>
          </cell>
        </row>
      </sheetData>
      <sheetData sheetId="9" refreshError="1"/>
      <sheetData sheetId="10">
        <row r="41">
          <cell r="H41">
            <v>31</v>
          </cell>
        </row>
      </sheetData>
      <sheetData sheetId="11" refreshError="1"/>
      <sheetData sheetId="12">
        <row r="41">
          <cell r="H41">
            <v>145</v>
          </cell>
        </row>
      </sheetData>
      <sheetData sheetId="13">
        <row r="41">
          <cell r="H41">
            <v>313</v>
          </cell>
        </row>
      </sheetData>
      <sheetData sheetId="14">
        <row r="41">
          <cell r="H41">
            <v>3309</v>
          </cell>
        </row>
      </sheetData>
      <sheetData sheetId="15">
        <row r="41">
          <cell r="H41">
            <v>20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TULAMBEN"/>
      <sheetName val="CANDIDASA"/>
      <sheetName val="EDELWEIS"/>
      <sheetName val="PURI AGUNG"/>
      <sheetName val="PADANGBAI"/>
      <sheetName val="PENABAN"/>
      <sheetName val="MAHAGANGGA"/>
    </sheetNames>
    <sheetDataSet>
      <sheetData sheetId="0">
        <row r="44">
          <cell r="H44">
            <v>328</v>
          </cell>
        </row>
      </sheetData>
      <sheetData sheetId="1">
        <row r="44">
          <cell r="H44">
            <v>146</v>
          </cell>
        </row>
      </sheetData>
      <sheetData sheetId="2">
        <row r="44">
          <cell r="H44">
            <v>252</v>
          </cell>
        </row>
      </sheetData>
      <sheetData sheetId="3">
        <row r="44">
          <cell r="H44">
            <v>281</v>
          </cell>
        </row>
      </sheetData>
      <sheetData sheetId="4">
        <row r="44">
          <cell r="H44">
            <v>14</v>
          </cell>
        </row>
      </sheetData>
      <sheetData sheetId="5" refreshError="1"/>
      <sheetData sheetId="6" refreshError="1"/>
      <sheetData sheetId="7">
        <row r="44">
          <cell r="H44">
            <v>588</v>
          </cell>
        </row>
      </sheetData>
      <sheetData sheetId="8" refreshError="1"/>
      <sheetData sheetId="9">
        <row r="44">
          <cell r="H44">
            <v>40</v>
          </cell>
        </row>
      </sheetData>
      <sheetData sheetId="10">
        <row r="44">
          <cell r="H44">
            <v>461</v>
          </cell>
        </row>
      </sheetData>
      <sheetData sheetId="11">
        <row r="44">
          <cell r="H44">
            <v>99</v>
          </cell>
        </row>
      </sheetData>
      <sheetData sheetId="12" refreshError="1"/>
      <sheetData sheetId="13" refreshError="1"/>
      <sheetData sheetId="14">
        <row r="44">
          <cell r="H44">
            <v>6</v>
          </cell>
        </row>
      </sheetData>
      <sheetData sheetId="15">
        <row r="44">
          <cell r="H44">
            <v>2</v>
          </cell>
        </row>
      </sheetData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LEMPUYANG"/>
      <sheetName val="TELAGA WAJA"/>
      <sheetName val="YEH MALET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  <sheetName val="PENABAN"/>
      <sheetName val="MAHAGANGGA"/>
    </sheetNames>
    <sheetDataSet>
      <sheetData sheetId="0">
        <row r="44">
          <cell r="H44">
            <v>2682</v>
          </cell>
        </row>
      </sheetData>
      <sheetData sheetId="1">
        <row r="44">
          <cell r="H44">
            <v>536</v>
          </cell>
        </row>
      </sheetData>
      <sheetData sheetId="2">
        <row r="44">
          <cell r="H44">
            <v>1585</v>
          </cell>
        </row>
      </sheetData>
      <sheetData sheetId="3">
        <row r="44">
          <cell r="H44">
            <v>4378</v>
          </cell>
        </row>
      </sheetData>
      <sheetData sheetId="4">
        <row r="44">
          <cell r="H44">
            <v>246</v>
          </cell>
        </row>
      </sheetData>
      <sheetData sheetId="5">
        <row r="44">
          <cell r="H44">
            <v>3091</v>
          </cell>
        </row>
      </sheetData>
      <sheetData sheetId="6">
        <row r="44">
          <cell r="H44">
            <v>59</v>
          </cell>
        </row>
      </sheetData>
      <sheetData sheetId="7">
        <row r="44">
          <cell r="H44">
            <v>1334</v>
          </cell>
        </row>
      </sheetData>
      <sheetData sheetId="8">
        <row r="44">
          <cell r="H44">
            <v>75</v>
          </cell>
        </row>
      </sheetData>
      <sheetData sheetId="9">
        <row r="44">
          <cell r="H44">
            <v>15</v>
          </cell>
        </row>
      </sheetData>
      <sheetData sheetId="10"/>
      <sheetData sheetId="11">
        <row r="44">
          <cell r="H44">
            <v>3531</v>
          </cell>
        </row>
      </sheetData>
      <sheetData sheetId="12">
        <row r="44">
          <cell r="H44">
            <v>156</v>
          </cell>
        </row>
      </sheetData>
      <sheetData sheetId="13"/>
      <sheetData sheetId="14">
        <row r="44">
          <cell r="H44">
            <v>869</v>
          </cell>
        </row>
      </sheetData>
      <sheetData sheetId="15">
        <row r="44">
          <cell r="H44">
            <v>7</v>
          </cell>
        </row>
      </sheetData>
      <sheetData sheetId="16">
        <row r="44">
          <cell r="H44">
            <v>39</v>
          </cell>
        </row>
      </sheetData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ELAGA WAJA"/>
      <sheetName val="BUKIT ASAH"/>
      <sheetName val="JEMELUK"/>
      <sheetName val="PUTUNG"/>
      <sheetName val="TULAMBEN"/>
      <sheetName val="CANDIDASA"/>
      <sheetName val="EDELWEIS"/>
      <sheetName val="PADANGBAI"/>
      <sheetName val="PURI AGUNG"/>
      <sheetName val="D.PENABAN"/>
      <sheetName val="MAHAGANGGA"/>
    </sheetNames>
    <sheetDataSet>
      <sheetData sheetId="0"/>
      <sheetData sheetId="1">
        <row r="43">
          <cell r="H43">
            <v>137</v>
          </cell>
        </row>
      </sheetData>
      <sheetData sheetId="2">
        <row r="43">
          <cell r="H43">
            <v>917</v>
          </cell>
        </row>
      </sheetData>
      <sheetData sheetId="3">
        <row r="43">
          <cell r="H43">
            <v>1184</v>
          </cell>
        </row>
      </sheetData>
      <sheetData sheetId="4">
        <row r="43">
          <cell r="H43">
            <v>922</v>
          </cell>
        </row>
      </sheetData>
      <sheetData sheetId="5">
        <row r="43">
          <cell r="H43">
            <v>147</v>
          </cell>
        </row>
      </sheetData>
      <sheetData sheetId="6"/>
      <sheetData sheetId="7">
        <row r="43">
          <cell r="H43">
            <v>3470</v>
          </cell>
        </row>
      </sheetData>
      <sheetData sheetId="8"/>
      <sheetData sheetId="9">
        <row r="43">
          <cell r="H43">
            <v>10</v>
          </cell>
        </row>
      </sheetData>
      <sheetData sheetId="10">
        <row r="43">
          <cell r="H43">
            <v>887</v>
          </cell>
        </row>
      </sheetData>
      <sheetData sheetId="11">
        <row r="43">
          <cell r="H43">
            <v>46</v>
          </cell>
        </row>
      </sheetData>
      <sheetData sheetId="12"/>
      <sheetData sheetId="13">
        <row r="43">
          <cell r="H43">
            <v>380</v>
          </cell>
        </row>
      </sheetData>
      <sheetData sheetId="14">
        <row r="43">
          <cell r="H43">
            <v>35</v>
          </cell>
        </row>
      </sheetData>
      <sheetData sheetId="15"/>
      <sheetData sheetId="16">
        <row r="43">
          <cell r="H43">
            <v>50</v>
          </cell>
        </row>
      </sheetData>
      <sheetData sheetId="17">
        <row r="43">
          <cell r="H43">
            <v>26</v>
          </cell>
        </row>
      </sheetData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  <sheetName val="PENABAN"/>
      <sheetName val="MAHAGANGGA"/>
    </sheetNames>
    <sheetDataSet>
      <sheetData sheetId="0" refreshError="1"/>
      <sheetData sheetId="1">
        <row r="43">
          <cell r="H43">
            <v>2824</v>
          </cell>
        </row>
      </sheetData>
      <sheetData sheetId="2">
        <row r="43">
          <cell r="H43">
            <v>519</v>
          </cell>
        </row>
      </sheetData>
      <sheetData sheetId="3">
        <row r="43">
          <cell r="H43">
            <v>1620</v>
          </cell>
        </row>
      </sheetData>
      <sheetData sheetId="4">
        <row r="43">
          <cell r="H43">
            <v>3441</v>
          </cell>
        </row>
      </sheetData>
      <sheetData sheetId="5">
        <row r="43">
          <cell r="H43">
            <v>279</v>
          </cell>
        </row>
      </sheetData>
      <sheetData sheetId="6">
        <row r="43">
          <cell r="H43">
            <v>64</v>
          </cell>
        </row>
      </sheetData>
      <sheetData sheetId="7">
        <row r="43">
          <cell r="H43">
            <v>1153</v>
          </cell>
        </row>
      </sheetData>
      <sheetData sheetId="8">
        <row r="43">
          <cell r="H43">
            <v>3232</v>
          </cell>
        </row>
      </sheetData>
      <sheetData sheetId="9">
        <row r="43">
          <cell r="H43">
            <v>55</v>
          </cell>
        </row>
      </sheetData>
      <sheetData sheetId="10">
        <row r="43">
          <cell r="H43">
            <v>7</v>
          </cell>
        </row>
      </sheetData>
      <sheetData sheetId="11" refreshError="1"/>
      <sheetData sheetId="12">
        <row r="43">
          <cell r="H43">
            <v>153</v>
          </cell>
        </row>
      </sheetData>
      <sheetData sheetId="13" refreshError="1"/>
      <sheetData sheetId="14">
        <row r="43">
          <cell r="H43">
            <v>784</v>
          </cell>
        </row>
      </sheetData>
      <sheetData sheetId="15">
        <row r="43">
          <cell r="H43">
            <v>10</v>
          </cell>
        </row>
      </sheetData>
      <sheetData sheetId="16">
        <row r="43">
          <cell r="H43">
            <v>127</v>
          </cell>
        </row>
      </sheetData>
      <sheetData sheetId="17">
        <row r="43">
          <cell r="H43">
            <v>3083</v>
          </cell>
        </row>
      </sheetData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CANDIDASA"/>
      <sheetName val="EDELWEIS"/>
      <sheetName val="PURI AGUNG"/>
      <sheetName val="PADANGBAI"/>
      <sheetName val="D.PENABAN"/>
      <sheetName val="MAHAGANGGA"/>
    </sheetNames>
    <sheetDataSet>
      <sheetData sheetId="0">
        <row r="44">
          <cell r="H44">
            <v>473</v>
          </cell>
        </row>
      </sheetData>
      <sheetData sheetId="1">
        <row r="44">
          <cell r="H44">
            <v>3813</v>
          </cell>
        </row>
      </sheetData>
      <sheetData sheetId="2">
        <row r="44">
          <cell r="H44">
            <v>3411</v>
          </cell>
        </row>
      </sheetData>
      <sheetData sheetId="3">
        <row r="44">
          <cell r="H44">
            <v>2164</v>
          </cell>
        </row>
      </sheetData>
      <sheetData sheetId="4">
        <row r="44">
          <cell r="H44">
            <v>428</v>
          </cell>
        </row>
      </sheetData>
      <sheetData sheetId="5">
        <row r="44">
          <cell r="H44">
            <v>473</v>
          </cell>
        </row>
      </sheetData>
      <sheetData sheetId="6">
        <row r="44">
          <cell r="H44">
            <v>2</v>
          </cell>
        </row>
      </sheetData>
      <sheetData sheetId="7">
        <row r="44">
          <cell r="H44">
            <v>24</v>
          </cell>
        </row>
      </sheetData>
      <sheetData sheetId="8">
        <row r="44">
          <cell r="H44">
            <v>8719</v>
          </cell>
        </row>
      </sheetData>
      <sheetData sheetId="9"/>
      <sheetData sheetId="10">
        <row r="44">
          <cell r="H44">
            <v>284</v>
          </cell>
        </row>
      </sheetData>
      <sheetData sheetId="11">
        <row r="44">
          <cell r="H44">
            <v>1644</v>
          </cell>
        </row>
      </sheetData>
      <sheetData sheetId="12">
        <row r="44">
          <cell r="H44">
            <v>88</v>
          </cell>
        </row>
      </sheetData>
      <sheetData sheetId="13"/>
      <sheetData sheetId="14">
        <row r="44">
          <cell r="H44">
            <v>76</v>
          </cell>
        </row>
      </sheetData>
      <sheetData sheetId="15">
        <row r="44">
          <cell r="H44">
            <v>271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opLeftCell="A22" workbookViewId="0">
      <selection activeCell="I4" sqref="I4:J5"/>
    </sheetView>
  </sheetViews>
  <sheetFormatPr defaultRowHeight="14.25"/>
  <cols>
    <col min="1" max="1" width="4.28515625" style="1" customWidth="1"/>
    <col min="2" max="2" width="25.140625" style="1" customWidth="1"/>
    <col min="3" max="3" width="10.710937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2" ht="16.5">
      <c r="A4" s="125" t="s">
        <v>0</v>
      </c>
      <c r="B4" s="125" t="s">
        <v>1</v>
      </c>
      <c r="C4" s="124" t="s">
        <v>2</v>
      </c>
      <c r="D4" s="124"/>
      <c r="E4" s="124" t="s">
        <v>3</v>
      </c>
      <c r="F4" s="124"/>
      <c r="G4" s="124" t="s">
        <v>4</v>
      </c>
      <c r="H4" s="124"/>
      <c r="I4" s="124" t="s">
        <v>5</v>
      </c>
      <c r="J4" s="124"/>
    </row>
    <row r="5" spans="1:12" ht="16.5">
      <c r="A5" s="126"/>
      <c r="B5" s="126"/>
      <c r="C5" s="48" t="s">
        <v>6</v>
      </c>
      <c r="D5" s="48" t="s">
        <v>7</v>
      </c>
      <c r="E5" s="48" t="s">
        <v>6</v>
      </c>
      <c r="F5" s="48" t="s">
        <v>7</v>
      </c>
      <c r="G5" s="48" t="s">
        <v>6</v>
      </c>
      <c r="H5" s="48" t="s">
        <v>7</v>
      </c>
      <c r="I5" s="48" t="s">
        <v>6</v>
      </c>
      <c r="J5" s="48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">
      <c r="A7" s="3" t="s">
        <v>8</v>
      </c>
      <c r="B7" s="59" t="s">
        <v>10</v>
      </c>
      <c r="C7" s="5">
        <f>[1]TIRTAGANGGA!$H$44</f>
        <v>130</v>
      </c>
      <c r="D7" s="6">
        <f>[2]TIRTAGANGGA!$C$44</f>
        <v>2108</v>
      </c>
      <c r="E7" s="7">
        <f>[3]TIRTAGANGGA!$H$41</f>
        <v>173</v>
      </c>
      <c r="F7" s="9">
        <f>[4]TIRTAGANGGA!$H$41</f>
        <v>1273</v>
      </c>
      <c r="G7" s="9">
        <f>[5]TIRTAGANGGA!$H$44</f>
        <v>252</v>
      </c>
      <c r="H7" s="9">
        <f>[6]TIRTAGANGGA!$H$44</f>
        <v>1585</v>
      </c>
      <c r="I7" s="71">
        <f>C7+E7+G7</f>
        <v>555</v>
      </c>
      <c r="J7" s="71">
        <f>D7+F7+H7</f>
        <v>4966</v>
      </c>
    </row>
    <row r="8" spans="1:12" ht="15">
      <c r="A8" s="3"/>
      <c r="B8" s="11"/>
      <c r="C8" s="9"/>
      <c r="D8" s="9"/>
      <c r="E8" s="9"/>
      <c r="F8" s="9"/>
      <c r="G8" s="9"/>
      <c r="H8" s="9"/>
      <c r="I8" s="71"/>
      <c r="J8" s="71"/>
    </row>
    <row r="9" spans="1:12" ht="15">
      <c r="A9" s="3" t="s">
        <v>9</v>
      </c>
      <c r="B9" s="11" t="s">
        <v>12</v>
      </c>
      <c r="C9" s="7">
        <v>0</v>
      </c>
      <c r="D9" s="7">
        <v>0</v>
      </c>
      <c r="E9" s="7">
        <f>[3]JEMELUK!$H$41</f>
        <v>62</v>
      </c>
      <c r="F9" s="7">
        <f>[4]JEMELUK!$H$41</f>
        <v>31</v>
      </c>
      <c r="G9" s="7">
        <f>[5]JEMELUK!$H$44</f>
        <v>40</v>
      </c>
      <c r="H9" s="7">
        <f>[6]JEMELUK!$H$44</f>
        <v>15</v>
      </c>
      <c r="I9" s="71">
        <f>C9+E9+G9</f>
        <v>102</v>
      </c>
      <c r="J9" s="71">
        <f>D9+F9+H9</f>
        <v>46</v>
      </c>
    </row>
    <row r="10" spans="1:12" ht="15">
      <c r="A10" s="3"/>
      <c r="B10" s="11"/>
      <c r="C10" s="9"/>
      <c r="D10" s="9"/>
      <c r="E10" s="9"/>
      <c r="F10" s="9"/>
      <c r="G10" s="9"/>
      <c r="H10" s="9"/>
      <c r="I10" s="71"/>
      <c r="J10" s="71"/>
    </row>
    <row r="11" spans="1:12" ht="15">
      <c r="A11" s="3" t="s">
        <v>11</v>
      </c>
      <c r="B11" s="11" t="s">
        <v>14</v>
      </c>
      <c r="C11" s="9">
        <v>172</v>
      </c>
      <c r="D11" s="9">
        <v>1037</v>
      </c>
      <c r="E11" s="9">
        <f>[3]BESAKIH!$H$41</f>
        <v>151</v>
      </c>
      <c r="F11" s="9">
        <f>[4]BESAKIH!$H$41</f>
        <v>441</v>
      </c>
      <c r="G11" s="9">
        <f>[5]BESAKIH!$H$44</f>
        <v>146</v>
      </c>
      <c r="H11" s="9">
        <f>[6]BESAKIH!$H$44</f>
        <v>536</v>
      </c>
      <c r="I11" s="71">
        <f>C11+E11+G11</f>
        <v>469</v>
      </c>
      <c r="J11" s="71">
        <f>D11+F11+H11</f>
        <v>2014</v>
      </c>
    </row>
    <row r="12" spans="1:12" ht="15">
      <c r="A12" s="3"/>
      <c r="B12" s="11"/>
      <c r="C12" s="9"/>
      <c r="D12" s="9"/>
      <c r="E12" s="9"/>
      <c r="F12" s="12"/>
      <c r="G12" s="9"/>
      <c r="H12" s="9"/>
      <c r="I12" s="71"/>
      <c r="J12" s="71"/>
    </row>
    <row r="13" spans="1:12" ht="15">
      <c r="A13" s="3" t="s">
        <v>13</v>
      </c>
      <c r="B13" s="11" t="s">
        <v>16</v>
      </c>
      <c r="C13" s="7">
        <v>0</v>
      </c>
      <c r="D13" s="7">
        <v>0</v>
      </c>
      <c r="E13" s="7">
        <f>'[3]TELAGA WAJA'!$H$41</f>
        <v>13</v>
      </c>
      <c r="F13" s="7">
        <f>'[4]TELAGA WAJA'!$H$41</f>
        <v>83</v>
      </c>
      <c r="G13" s="9">
        <v>0</v>
      </c>
      <c r="H13" s="9">
        <f>'[6]TELAGA WAJA'!$H$44</f>
        <v>59</v>
      </c>
      <c r="I13" s="71">
        <f>C13+E13+G13</f>
        <v>13</v>
      </c>
      <c r="J13" s="71">
        <f>D13+F13+H13</f>
        <v>142</v>
      </c>
      <c r="L13" s="1" t="s">
        <v>36</v>
      </c>
    </row>
    <row r="14" spans="1:12" ht="15">
      <c r="A14" s="3"/>
      <c r="B14" s="11"/>
      <c r="C14" s="9"/>
      <c r="D14" s="9"/>
      <c r="E14" s="9"/>
      <c r="F14" s="9"/>
      <c r="G14" s="9"/>
      <c r="H14" s="9"/>
      <c r="I14" s="71"/>
      <c r="J14" s="71"/>
    </row>
    <row r="15" spans="1:12" ht="15">
      <c r="A15" s="3" t="s">
        <v>15</v>
      </c>
      <c r="B15" s="54" t="s">
        <v>18</v>
      </c>
      <c r="C15" s="7">
        <v>0</v>
      </c>
      <c r="D15" s="9">
        <f>'[2]YEH MALET'!$H$44</f>
        <v>1452</v>
      </c>
      <c r="E15" s="7">
        <v>0</v>
      </c>
      <c r="F15" s="9">
        <f>'[4]YEH MALET'!$H$41</f>
        <v>832</v>
      </c>
      <c r="G15" s="7">
        <v>0</v>
      </c>
      <c r="H15" s="7">
        <f>'[6]YEH MALET'!$H$44</f>
        <v>1334</v>
      </c>
      <c r="I15" s="71">
        <v>0</v>
      </c>
      <c r="J15" s="71">
        <f>D15+F15+H15</f>
        <v>3618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1"/>
      <c r="J16" s="71"/>
    </row>
    <row r="17" spans="1:13" ht="15">
      <c r="A17" s="3" t="s">
        <v>17</v>
      </c>
      <c r="B17" s="54" t="s">
        <v>20</v>
      </c>
      <c r="C17" s="5">
        <f>[1]TENGANAN!$H$44</f>
        <v>17</v>
      </c>
      <c r="D17" s="5">
        <f>[2]TENGANAN!$H$44</f>
        <v>438</v>
      </c>
      <c r="E17" s="7">
        <f>[3]TENGANAN!$H$41</f>
        <v>10</v>
      </c>
      <c r="F17" s="9">
        <f>[4]TENGANAN!$H$41</f>
        <v>116</v>
      </c>
      <c r="G17" s="7">
        <f>[5]TENGANAN!$H$44</f>
        <v>14</v>
      </c>
      <c r="H17" s="7">
        <f>[6]TENGANAN!$H$44</f>
        <v>246</v>
      </c>
      <c r="I17" s="71">
        <f>C17+E17+G17</f>
        <v>41</v>
      </c>
      <c r="J17" s="71">
        <f>D17+F17+H17</f>
        <v>800</v>
      </c>
    </row>
    <row r="18" spans="1:13" ht="15">
      <c r="A18" s="3"/>
      <c r="B18" s="11"/>
      <c r="C18" s="9"/>
      <c r="D18" s="9"/>
      <c r="E18" s="9"/>
      <c r="F18" s="9"/>
      <c r="G18" s="9"/>
      <c r="H18" s="9"/>
      <c r="I18" s="71"/>
      <c r="J18" s="71"/>
    </row>
    <row r="19" spans="1:13" ht="15">
      <c r="A19" s="3" t="s">
        <v>19</v>
      </c>
      <c r="B19" s="11" t="s">
        <v>21</v>
      </c>
      <c r="C19" s="7">
        <v>0</v>
      </c>
      <c r="D19" s="7">
        <v>0</v>
      </c>
      <c r="E19" s="7">
        <f>[3]CANDIDASA!$H$41</f>
        <v>6</v>
      </c>
      <c r="F19" s="7">
        <f>[4]CANDIDASA!$H$41</f>
        <v>313</v>
      </c>
      <c r="G19" s="7">
        <v>0</v>
      </c>
      <c r="H19" s="7">
        <v>0</v>
      </c>
      <c r="I19" s="71">
        <f>C19+E19+G19</f>
        <v>6</v>
      </c>
      <c r="J19" s="71">
        <f>D19+F19+H19</f>
        <v>313</v>
      </c>
    </row>
    <row r="20" spans="1:13" ht="15">
      <c r="A20" s="3"/>
      <c r="B20" s="11"/>
      <c r="C20" s="9"/>
      <c r="D20" s="9"/>
      <c r="E20" s="9"/>
      <c r="F20" s="9"/>
      <c r="G20" s="9"/>
      <c r="H20" s="9"/>
      <c r="I20" s="71"/>
      <c r="J20" s="71"/>
    </row>
    <row r="21" spans="1:13" ht="15">
      <c r="A21" s="3">
        <v>8</v>
      </c>
      <c r="B21" s="11" t="s">
        <v>22</v>
      </c>
      <c r="C21" s="7">
        <v>0</v>
      </c>
      <c r="D21" s="7">
        <v>0</v>
      </c>
      <c r="E21" s="7">
        <v>0</v>
      </c>
      <c r="F21" s="7">
        <v>0</v>
      </c>
      <c r="G21" s="7">
        <f>[5]PADANGBAI!$H$44</f>
        <v>2</v>
      </c>
      <c r="H21" s="9">
        <f>[6]PADANGBAI!$H$44</f>
        <v>7</v>
      </c>
      <c r="I21" s="71">
        <f>G21</f>
        <v>2</v>
      </c>
      <c r="J21" s="71">
        <f>H21</f>
        <v>7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71"/>
      <c r="J22" s="71"/>
    </row>
    <row r="23" spans="1:13" ht="15">
      <c r="A23" s="3">
        <v>9</v>
      </c>
      <c r="B23" s="4" t="s">
        <v>38</v>
      </c>
      <c r="C23" s="5">
        <f>'[1]BUKIT SURGA'!$H$44</f>
        <v>15</v>
      </c>
      <c r="D23" s="7">
        <f>'[2]BUKIT SURGA'!$H$44</f>
        <v>4312</v>
      </c>
      <c r="E23" s="9">
        <v>0</v>
      </c>
      <c r="F23" s="9">
        <f>'[4]BUKIT SURGA'!$H$41</f>
        <v>1450</v>
      </c>
      <c r="G23" s="9">
        <f>'[5]BUKIT SURGA'!$H$44</f>
        <v>328</v>
      </c>
      <c r="H23" s="9">
        <f>'[6]BUKIT SURGA'!$H$44</f>
        <v>2682</v>
      </c>
      <c r="I23" s="71">
        <f>C23+E23+G23</f>
        <v>343</v>
      </c>
      <c r="J23" s="71">
        <f>D23+F23+H23</f>
        <v>8444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71"/>
      <c r="J24" s="71"/>
    </row>
    <row r="25" spans="1:13" ht="15.75" customHeight="1">
      <c r="A25" s="3">
        <v>10</v>
      </c>
      <c r="B25" s="11" t="s">
        <v>35</v>
      </c>
      <c r="C25" s="7">
        <v>0</v>
      </c>
      <c r="D25" s="7">
        <v>0</v>
      </c>
      <c r="E25" s="7">
        <f>[3]TULAMBEN!$H$41</f>
        <v>90</v>
      </c>
      <c r="F25" s="7">
        <f>[4]TULAMBEN!$H$41</f>
        <v>145</v>
      </c>
      <c r="G25" s="7">
        <f>[5]TULAMBEN!$H$44</f>
        <v>99</v>
      </c>
      <c r="H25" s="7">
        <f>[6]TULAMBEN!$H$44</f>
        <v>156</v>
      </c>
      <c r="I25" s="71">
        <f>C25+E25+G25</f>
        <v>189</v>
      </c>
      <c r="J25" s="71">
        <f>D25+F25+H25</f>
        <v>301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71"/>
      <c r="J26" s="71"/>
    </row>
    <row r="27" spans="1:13" ht="15">
      <c r="A27" s="3">
        <v>11</v>
      </c>
      <c r="B27" s="11" t="s">
        <v>23</v>
      </c>
      <c r="C27" s="7">
        <v>2</v>
      </c>
      <c r="D27" s="7">
        <f>'[2]PURI AGUNG'!$H$44</f>
        <v>48</v>
      </c>
      <c r="E27" s="7">
        <v>0</v>
      </c>
      <c r="F27" s="7">
        <f>'[4]PURI AGUNG'!$H$41</f>
        <v>20</v>
      </c>
      <c r="G27" s="7">
        <f>'[5]PURI AGUNG'!$H$44</f>
        <v>6</v>
      </c>
      <c r="H27" s="9">
        <f>'[6]PURI AGUNG'!$H$44</f>
        <v>39</v>
      </c>
      <c r="I27" s="71">
        <f>C27+E27+G27</f>
        <v>8</v>
      </c>
      <c r="J27" s="71">
        <f>D27+F27+H27</f>
        <v>107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71"/>
      <c r="J28" s="71"/>
    </row>
    <row r="29" spans="1:13" ht="15">
      <c r="A29" s="3">
        <v>12</v>
      </c>
      <c r="B29" s="54" t="s">
        <v>24</v>
      </c>
      <c r="C29" s="9">
        <v>284</v>
      </c>
      <c r="D29" s="9">
        <v>9059</v>
      </c>
      <c r="E29" s="8">
        <f>'[3]TAMAN UJUNG'!$H$40</f>
        <v>176</v>
      </c>
      <c r="F29" s="9">
        <f>'[4]TAMAN UJUNG'!$H$41</f>
        <v>3236</v>
      </c>
      <c r="G29" s="9">
        <f>'[5]TAMAN UJUNG'!$H$44</f>
        <v>281</v>
      </c>
      <c r="H29" s="9">
        <f>'[6]TAMAN UJUNG'!$H$44</f>
        <v>4378</v>
      </c>
      <c r="I29" s="71">
        <f>C29+E29+G29</f>
        <v>741</v>
      </c>
      <c r="J29" s="71">
        <f>D29+F29+H29</f>
        <v>16673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71"/>
      <c r="J30" s="71"/>
    </row>
    <row r="31" spans="1:13" ht="15">
      <c r="A31" s="3">
        <v>13</v>
      </c>
      <c r="B31" s="11" t="s">
        <v>34</v>
      </c>
      <c r="C31" s="7">
        <v>0</v>
      </c>
      <c r="D31" s="9">
        <v>2152</v>
      </c>
      <c r="E31" s="7">
        <f>[3]EDELWEIS!$C$41</f>
        <v>0</v>
      </c>
      <c r="F31" s="9">
        <f>[4]EDELWEIS!$H$41</f>
        <v>672</v>
      </c>
      <c r="G31" s="13">
        <v>0</v>
      </c>
      <c r="H31" s="14">
        <f>[6]EDELWEIS!$H$44</f>
        <v>869</v>
      </c>
      <c r="I31" s="71">
        <v>0</v>
      </c>
      <c r="J31" s="71">
        <f>D31+F31+H31</f>
        <v>3693</v>
      </c>
    </row>
    <row r="32" spans="1:13" ht="15">
      <c r="A32" s="47"/>
      <c r="B32" s="16"/>
      <c r="C32" s="8"/>
      <c r="D32" s="8"/>
      <c r="E32" s="14"/>
      <c r="F32" s="14"/>
      <c r="G32" s="9"/>
      <c r="H32" s="17"/>
      <c r="I32" s="71"/>
      <c r="J32" s="71"/>
      <c r="L32" s="18"/>
      <c r="M32" s="18"/>
    </row>
    <row r="33" spans="1:15" ht="15">
      <c r="A33" s="47">
        <v>14</v>
      </c>
      <c r="B33" s="62" t="s">
        <v>43</v>
      </c>
      <c r="C33" s="20">
        <f>[1]LEMPUYANG!$H$44</f>
        <v>426</v>
      </c>
      <c r="D33" s="20">
        <f>[2]LEMPUYANG!$H$44</f>
        <v>4521</v>
      </c>
      <c r="E33" s="20">
        <f>[3]LEMPUYANG!$H$41</f>
        <v>315</v>
      </c>
      <c r="F33" s="20">
        <f>[4]LEMPUYANG!$H$41</f>
        <v>2723</v>
      </c>
      <c r="G33" s="9">
        <f>[5]LEMPUYANG!$H$44</f>
        <v>588</v>
      </c>
      <c r="H33" s="17">
        <f>[6]LEMPUYANG!$H$44</f>
        <v>3091</v>
      </c>
      <c r="I33" s="71">
        <f>C33+E33+G33</f>
        <v>1329</v>
      </c>
      <c r="J33" s="71">
        <f>D33+F33+H33</f>
        <v>10335</v>
      </c>
    </row>
    <row r="34" spans="1:15" ht="15">
      <c r="A34" s="47"/>
      <c r="B34" s="19"/>
      <c r="C34" s="21"/>
      <c r="D34" s="21"/>
      <c r="E34" s="21"/>
      <c r="F34" s="21"/>
      <c r="G34" s="9"/>
      <c r="H34" s="17"/>
      <c r="I34" s="71"/>
      <c r="J34" s="71"/>
    </row>
    <row r="35" spans="1:15" ht="15">
      <c r="A35" s="51">
        <v>15</v>
      </c>
      <c r="B35" s="22" t="s">
        <v>25</v>
      </c>
      <c r="C35" s="20">
        <f>'[1]BUKIT ASAH'!$H$44</f>
        <v>750</v>
      </c>
      <c r="D35" s="20">
        <f>'[2]BUKIT ASAH'!$H$44</f>
        <v>4780</v>
      </c>
      <c r="E35" s="21">
        <f>'[3]BUKIT ASAH'!$H$41</f>
        <v>383</v>
      </c>
      <c r="F35" s="21">
        <f>'[4]BUKIT ASAH'!$H$41</f>
        <v>3309</v>
      </c>
      <c r="G35" s="9">
        <f>'[5]BUKIT ASAH'!$H$44</f>
        <v>461</v>
      </c>
      <c r="H35" s="17">
        <f>'[6]BUKIT ASAH'!$H$44</f>
        <v>3531</v>
      </c>
      <c r="I35" s="71">
        <f>C35+E35+G35</f>
        <v>1594</v>
      </c>
      <c r="J35" s="71">
        <f>D35+F35+H35</f>
        <v>11620</v>
      </c>
    </row>
    <row r="36" spans="1:15" ht="15">
      <c r="A36" s="14"/>
      <c r="B36" s="22"/>
      <c r="C36" s="20"/>
      <c r="D36" s="20"/>
      <c r="E36" s="21"/>
      <c r="F36" s="21"/>
      <c r="G36" s="9"/>
      <c r="H36" s="17"/>
      <c r="I36" s="71"/>
      <c r="J36" s="71"/>
    </row>
    <row r="37" spans="1:15" ht="15">
      <c r="A37" s="14">
        <v>16</v>
      </c>
      <c r="B37" s="22" t="s">
        <v>40</v>
      </c>
      <c r="C37" s="20">
        <v>0</v>
      </c>
      <c r="D37" s="6">
        <f>'[2]BUKIT CEMARA'!$H$44</f>
        <v>49</v>
      </c>
      <c r="E37" s="20">
        <v>0</v>
      </c>
      <c r="F37" s="21">
        <v>0</v>
      </c>
      <c r="G37" s="9" t="s">
        <v>39</v>
      </c>
      <c r="H37" s="17">
        <f>'[6]BUKIT CEMARA'!$H$44</f>
        <v>75</v>
      </c>
      <c r="I37" s="71">
        <v>0</v>
      </c>
      <c r="J37" s="71">
        <f>D37+F37+H37</f>
        <v>124</v>
      </c>
      <c r="O37" s="1" t="s">
        <v>44</v>
      </c>
    </row>
    <row r="38" spans="1:15" ht="15">
      <c r="A38" s="14"/>
      <c r="B38" s="64"/>
      <c r="C38" s="65"/>
      <c r="D38" s="23"/>
      <c r="E38" s="65"/>
      <c r="F38" s="21"/>
      <c r="G38" s="9"/>
      <c r="H38" s="17"/>
      <c r="I38" s="71"/>
      <c r="J38" s="71"/>
    </row>
    <row r="39" spans="1:15" ht="15">
      <c r="A39" s="14">
        <v>17</v>
      </c>
      <c r="B39" s="68" t="s">
        <v>51</v>
      </c>
      <c r="C39" s="21">
        <v>5</v>
      </c>
      <c r="D39" s="69">
        <v>307</v>
      </c>
      <c r="E39" s="21">
        <v>6</v>
      </c>
      <c r="F39" s="21">
        <v>738</v>
      </c>
      <c r="G39" s="9">
        <v>0</v>
      </c>
      <c r="H39" s="17">
        <v>308</v>
      </c>
      <c r="I39" s="71">
        <f>C39+E39+G39</f>
        <v>11</v>
      </c>
      <c r="J39" s="71">
        <f>D39+F39+H39</f>
        <v>1353</v>
      </c>
    </row>
    <row r="40" spans="1:15" ht="15">
      <c r="A40" s="14"/>
      <c r="B40" s="68"/>
      <c r="C40" s="21"/>
      <c r="D40" s="69"/>
      <c r="E40" s="21"/>
      <c r="F40" s="21"/>
      <c r="G40" s="9"/>
      <c r="H40" s="17"/>
      <c r="I40" s="71"/>
      <c r="J40" s="71"/>
    </row>
    <row r="41" spans="1:15" ht="15">
      <c r="A41" s="14">
        <v>18</v>
      </c>
      <c r="B41" s="68" t="s">
        <v>52</v>
      </c>
      <c r="C41" s="21">
        <v>0</v>
      </c>
      <c r="D41" s="69">
        <v>0</v>
      </c>
      <c r="E41" s="21">
        <v>0</v>
      </c>
      <c r="F41" s="21">
        <v>0</v>
      </c>
      <c r="G41" s="9">
        <v>0</v>
      </c>
      <c r="H41" s="17">
        <v>200</v>
      </c>
      <c r="I41" s="71">
        <v>0</v>
      </c>
      <c r="J41" s="71">
        <f>H41</f>
        <v>200</v>
      </c>
    </row>
    <row r="42" spans="1:15" ht="15">
      <c r="A42" s="14"/>
      <c r="B42" s="66"/>
      <c r="C42" s="67"/>
      <c r="D42" s="23"/>
      <c r="E42" s="67"/>
      <c r="F42" s="21"/>
      <c r="G42" s="9"/>
      <c r="H42" s="17"/>
      <c r="I42" s="71"/>
      <c r="J42" s="71"/>
    </row>
    <row r="43" spans="1:15" ht="16.5">
      <c r="A43" s="24"/>
      <c r="B43" s="41" t="s">
        <v>37</v>
      </c>
      <c r="C43" s="70">
        <f t="shared" ref="C43:J43" si="0">SUM(C7:C41)</f>
        <v>1801</v>
      </c>
      <c r="D43" s="70">
        <f t="shared" si="0"/>
        <v>30263</v>
      </c>
      <c r="E43" s="70">
        <f t="shared" si="0"/>
        <v>1385</v>
      </c>
      <c r="F43" s="70">
        <f t="shared" si="0"/>
        <v>15382</v>
      </c>
      <c r="G43" s="70">
        <f t="shared" si="0"/>
        <v>2217</v>
      </c>
      <c r="H43" s="70">
        <f t="shared" si="0"/>
        <v>19111</v>
      </c>
      <c r="I43" s="72">
        <f t="shared" si="0"/>
        <v>5403</v>
      </c>
      <c r="J43" s="73">
        <f t="shared" si="0"/>
        <v>64756</v>
      </c>
      <c r="K43" s="26"/>
    </row>
    <row r="44" spans="1:15" ht="15">
      <c r="A44" s="27"/>
      <c r="B44" s="42"/>
      <c r="C44" s="43"/>
      <c r="D44" s="44"/>
      <c r="E44" s="45"/>
      <c r="F44" s="45"/>
      <c r="G44" s="45"/>
      <c r="H44" s="45"/>
      <c r="I44" s="74"/>
      <c r="J44" s="75"/>
    </row>
    <row r="45" spans="1:15" ht="15">
      <c r="A45" s="27"/>
      <c r="B45" s="42"/>
      <c r="C45" s="46"/>
      <c r="D45" s="46"/>
      <c r="E45" s="42"/>
      <c r="F45" s="42"/>
      <c r="G45" s="42"/>
      <c r="H45" s="42"/>
      <c r="I45" s="76"/>
      <c r="J45" s="77"/>
    </row>
    <row r="46" spans="1:15" ht="15">
      <c r="A46" s="27"/>
      <c r="B46" s="42"/>
      <c r="C46" s="42"/>
      <c r="D46" s="42"/>
      <c r="E46" s="122" t="s">
        <v>26</v>
      </c>
      <c r="F46" s="122"/>
      <c r="G46" s="122"/>
      <c r="H46" s="122"/>
      <c r="I46" s="120">
        <f>SUM(I43:J43)</f>
        <v>70159</v>
      </c>
      <c r="J46" s="121"/>
    </row>
    <row r="47" spans="1:15">
      <c r="A47" s="36"/>
      <c r="B47" s="37" t="s">
        <v>36</v>
      </c>
      <c r="C47" s="37"/>
      <c r="D47" s="37"/>
      <c r="E47" s="37"/>
      <c r="F47" s="37"/>
      <c r="G47" s="37"/>
      <c r="H47" s="37"/>
      <c r="I47" s="37"/>
      <c r="J47" s="38"/>
    </row>
    <row r="48" spans="1:15" ht="9" customHeight="1">
      <c r="A48" s="39"/>
    </row>
    <row r="49" spans="1:10" ht="15" customHeight="1">
      <c r="A49" s="39"/>
      <c r="B49" s="18"/>
      <c r="G49" s="118"/>
      <c r="H49" s="118"/>
      <c r="I49" s="118"/>
      <c r="J49" s="118"/>
    </row>
    <row r="50" spans="1:10" ht="15" customHeight="1">
      <c r="A50" s="39"/>
      <c r="G50" s="118"/>
      <c r="H50" s="118"/>
      <c r="I50" s="118"/>
      <c r="J50" s="118"/>
    </row>
    <row r="51" spans="1:10" ht="18.75" customHeight="1">
      <c r="A51" s="39"/>
      <c r="G51" s="111"/>
      <c r="H51" s="63"/>
      <c r="I51" s="63"/>
      <c r="J51" s="63"/>
    </row>
    <row r="52" spans="1:10" ht="34.5" customHeight="1">
      <c r="A52" s="39"/>
      <c r="G52" s="111"/>
      <c r="H52" s="63"/>
      <c r="I52" s="63"/>
      <c r="J52" s="63"/>
    </row>
    <row r="53" spans="1:10" ht="15" customHeight="1">
      <c r="A53" s="39"/>
      <c r="G53" s="119"/>
      <c r="H53" s="119"/>
      <c r="I53" s="119"/>
      <c r="J53" s="119"/>
    </row>
    <row r="54" spans="1:10" ht="15" customHeight="1">
      <c r="A54" s="39"/>
      <c r="G54" s="118"/>
      <c r="H54" s="118"/>
      <c r="I54" s="118"/>
      <c r="J54" s="118"/>
    </row>
    <row r="55" spans="1:10" ht="15" customHeight="1">
      <c r="A55" s="39"/>
      <c r="G55" s="118"/>
      <c r="H55" s="118"/>
      <c r="I55" s="118"/>
      <c r="J55" s="118"/>
    </row>
    <row r="56" spans="1:10">
      <c r="A56" s="39"/>
    </row>
    <row r="59" spans="1:10">
      <c r="B59" s="127"/>
      <c r="C59" s="127"/>
      <c r="D59" s="127"/>
      <c r="E59" s="127"/>
    </row>
    <row r="60" spans="1:10">
      <c r="B60" s="127"/>
      <c r="C60" s="127"/>
      <c r="D60" s="127"/>
      <c r="E60" s="127"/>
    </row>
    <row r="61" spans="1:10">
      <c r="B61" s="49"/>
    </row>
    <row r="62" spans="1:10">
      <c r="B62" s="49"/>
    </row>
    <row r="63" spans="1:10">
      <c r="B63" s="49"/>
    </row>
    <row r="64" spans="1:10" ht="15">
      <c r="B64" s="128"/>
      <c r="C64" s="128"/>
      <c r="D64" s="128"/>
      <c r="E64" s="128"/>
    </row>
    <row r="65" spans="2:5">
      <c r="B65" s="127"/>
      <c r="C65" s="127"/>
      <c r="D65" s="127"/>
      <c r="E65" s="127"/>
    </row>
    <row r="66" spans="2:5">
      <c r="B66" s="127"/>
      <c r="C66" s="127"/>
      <c r="D66" s="127"/>
      <c r="E66" s="127"/>
    </row>
  </sheetData>
  <mergeCells count="20">
    <mergeCell ref="B59:E59"/>
    <mergeCell ref="B60:E60"/>
    <mergeCell ref="B64:E64"/>
    <mergeCell ref="B65:E65"/>
    <mergeCell ref="B66:E66"/>
    <mergeCell ref="I46:J46"/>
    <mergeCell ref="E46:H46"/>
    <mergeCell ref="A1:J1"/>
    <mergeCell ref="A2:J2"/>
    <mergeCell ref="C4:D4"/>
    <mergeCell ref="E4:F4"/>
    <mergeCell ref="G4:H4"/>
    <mergeCell ref="I4:J4"/>
    <mergeCell ref="A4:A5"/>
    <mergeCell ref="B4:B5"/>
    <mergeCell ref="G49:J49"/>
    <mergeCell ref="G50:J50"/>
    <mergeCell ref="G53:J53"/>
    <mergeCell ref="G54:J54"/>
    <mergeCell ref="G55:J55"/>
  </mergeCells>
  <pageMargins left="0.51181102362204722" right="0.31496062992125984" top="0.74803149606299213" bottom="0.74803149606299213" header="0.31496062992125984" footer="0.31496062992125984"/>
  <pageSetup scale="85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topLeftCell="A21" workbookViewId="0">
      <selection activeCell="H43" sqref="H4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2.7109375" style="1" customWidth="1"/>
    <col min="11" max="11" width="13.5703125" style="1" customWidth="1"/>
    <col min="12" max="16384" width="9.140625" style="1"/>
  </cols>
  <sheetData>
    <row r="1" spans="1:12" ht="1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">
      <c r="A2" s="123" t="s">
        <v>47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2" ht="16.5">
      <c r="A4" s="125" t="s">
        <v>0</v>
      </c>
      <c r="B4" s="125" t="s">
        <v>1</v>
      </c>
      <c r="C4" s="124" t="s">
        <v>27</v>
      </c>
      <c r="D4" s="124"/>
      <c r="E4" s="124" t="s">
        <v>28</v>
      </c>
      <c r="F4" s="124"/>
      <c r="G4" s="124" t="s">
        <v>29</v>
      </c>
      <c r="H4" s="124"/>
      <c r="I4" s="124" t="s">
        <v>5</v>
      </c>
      <c r="J4" s="124"/>
    </row>
    <row r="5" spans="1:12" ht="16.5">
      <c r="A5" s="126"/>
      <c r="B5" s="126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50"/>
      <c r="J6" s="50"/>
    </row>
    <row r="7" spans="1:12" ht="15">
      <c r="A7" s="3" t="s">
        <v>8</v>
      </c>
      <c r="B7" s="4" t="s">
        <v>10</v>
      </c>
      <c r="C7" s="5">
        <f>[7]TIRTAGANGGA!$H$43</f>
        <v>1184</v>
      </c>
      <c r="D7" s="6">
        <f>[8]TIRTAGANGGA!$H$43</f>
        <v>1620</v>
      </c>
      <c r="E7" s="7">
        <f>[9]TIRTAGANGGA!$H$44</f>
        <v>3411</v>
      </c>
      <c r="F7" s="9">
        <f>[10]TIRTAGANGGA!$H$44</f>
        <v>5390</v>
      </c>
      <c r="G7" s="9">
        <f>[11]TIRTAGANGGA!$H$43</f>
        <v>5044</v>
      </c>
      <c r="H7" s="9">
        <f>[12]TIRTAGANGGA!$H$43</f>
        <v>3373</v>
      </c>
      <c r="I7" s="71">
        <f>C7+E7+G7</f>
        <v>9639</v>
      </c>
      <c r="J7" s="71">
        <f>D7+F7+H7</f>
        <v>10383</v>
      </c>
    </row>
    <row r="8" spans="1:12" ht="15">
      <c r="A8" s="9"/>
      <c r="B8" s="11"/>
      <c r="C8" s="9"/>
      <c r="D8" s="9"/>
      <c r="E8" s="9"/>
      <c r="F8" s="9"/>
      <c r="G8" s="9"/>
      <c r="H8" s="9"/>
      <c r="I8" s="71"/>
      <c r="J8" s="71"/>
    </row>
    <row r="9" spans="1:12" ht="15">
      <c r="A9" s="3" t="s">
        <v>9</v>
      </c>
      <c r="B9" s="54" t="s">
        <v>12</v>
      </c>
      <c r="C9" s="9">
        <f>[7]JEMELUK!$H$43</f>
        <v>46</v>
      </c>
      <c r="D9" s="9">
        <f>[8]JEMELUK!$H$43</f>
        <v>7</v>
      </c>
      <c r="E9" s="7">
        <f>[9]JEMELUK!$H$44</f>
        <v>284</v>
      </c>
      <c r="F9" s="7">
        <f>[10]JEMELUK!$H$44</f>
        <v>44</v>
      </c>
      <c r="G9" s="7">
        <f>[11]JEMELUK!$H$43</f>
        <v>238</v>
      </c>
      <c r="H9" s="7">
        <f>[12]JEMELUK!$H$43</f>
        <v>51</v>
      </c>
      <c r="I9" s="71">
        <f>C9+E9+G9</f>
        <v>568</v>
      </c>
      <c r="J9" s="71">
        <f>D9+F9+H9</f>
        <v>102</v>
      </c>
    </row>
    <row r="10" spans="1:12" ht="15">
      <c r="A10" s="9"/>
      <c r="B10" s="11"/>
      <c r="C10" s="9"/>
      <c r="D10" s="9"/>
      <c r="E10" s="9"/>
      <c r="F10" s="9"/>
      <c r="G10" s="9"/>
      <c r="H10" s="9"/>
      <c r="I10" s="71"/>
      <c r="J10" s="71"/>
    </row>
    <row r="11" spans="1:12" ht="15">
      <c r="A11" s="3" t="s">
        <v>11</v>
      </c>
      <c r="B11" s="11" t="s">
        <v>14</v>
      </c>
      <c r="C11" s="9">
        <f>[7]BESAKIH!$H$43</f>
        <v>917</v>
      </c>
      <c r="D11" s="9">
        <f>[8]BESAKIH!$H$43</f>
        <v>519</v>
      </c>
      <c r="E11" s="9">
        <f>[9]BESAKIH!$H$44</f>
        <v>3813</v>
      </c>
      <c r="F11" s="9">
        <f>[10]BESAKIH!$H$44</f>
        <v>4078</v>
      </c>
      <c r="G11" s="9">
        <f>[11]BESAKIH!$H$43</f>
        <v>5186</v>
      </c>
      <c r="H11" s="9">
        <f>[12]BESAKIH!$H$43</f>
        <v>2441</v>
      </c>
      <c r="I11" s="71">
        <f>C11+E11+G11</f>
        <v>9916</v>
      </c>
      <c r="J11" s="71">
        <f>D11+F11+H11</f>
        <v>7038</v>
      </c>
    </row>
    <row r="12" spans="1:12" ht="15">
      <c r="A12" s="9"/>
      <c r="B12" s="11"/>
      <c r="C12" s="9"/>
      <c r="D12" s="9"/>
      <c r="E12" s="9"/>
      <c r="F12" s="12"/>
      <c r="G12" s="9"/>
      <c r="H12" s="9"/>
      <c r="I12" s="71"/>
      <c r="J12" s="71"/>
    </row>
    <row r="13" spans="1:12" ht="15">
      <c r="A13" s="3" t="s">
        <v>13</v>
      </c>
      <c r="B13" s="11" t="s">
        <v>16</v>
      </c>
      <c r="C13" s="9">
        <f>'[7]TELAGA WAJA'!$H$43</f>
        <v>10</v>
      </c>
      <c r="D13" s="7">
        <f>'[8]TELAGA WAJA'!$H$43</f>
        <v>64</v>
      </c>
      <c r="E13" s="7">
        <f>'[9]TELAGA WAJA'!$H$44</f>
        <v>2</v>
      </c>
      <c r="F13" s="7">
        <f>'[10]TELAGA WAJA'!$H$44</f>
        <v>52</v>
      </c>
      <c r="G13" s="9">
        <v>0</v>
      </c>
      <c r="H13" s="9">
        <v>0</v>
      </c>
      <c r="I13" s="71">
        <f>C13+E13+G13</f>
        <v>12</v>
      </c>
      <c r="J13" s="71">
        <f>D13+F13+H13</f>
        <v>116</v>
      </c>
      <c r="L13" s="1" t="s">
        <v>36</v>
      </c>
    </row>
    <row r="14" spans="1:12" ht="15">
      <c r="A14" s="9"/>
      <c r="B14" s="11"/>
      <c r="C14" s="9"/>
      <c r="D14" s="9"/>
      <c r="E14" s="9"/>
      <c r="F14" s="9"/>
      <c r="G14" s="9"/>
      <c r="H14" s="9"/>
      <c r="I14" s="71"/>
      <c r="J14" s="71"/>
    </row>
    <row r="15" spans="1:12" ht="15">
      <c r="A15" s="3" t="s">
        <v>15</v>
      </c>
      <c r="B15" s="11" t="s">
        <v>18</v>
      </c>
      <c r="C15" s="9">
        <v>0</v>
      </c>
      <c r="D15" s="9">
        <f>'[8]YEH MALET'!$H$43</f>
        <v>1153</v>
      </c>
      <c r="E15" s="7">
        <f>'[9]YEH MALET'!$H$44</f>
        <v>24</v>
      </c>
      <c r="F15" s="9">
        <f>'[10]YEH MALET'!$H$44</f>
        <v>1000</v>
      </c>
      <c r="G15" s="7">
        <f>'[11]YEH MALET'!$H$43</f>
        <v>48</v>
      </c>
      <c r="H15" s="7">
        <f>'[12]YEH MALET'!$H$43</f>
        <v>3826</v>
      </c>
      <c r="I15" s="71">
        <f>C15+E15+G15</f>
        <v>72</v>
      </c>
      <c r="J15" s="71">
        <f>D15+F15+H15</f>
        <v>5979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1"/>
      <c r="J16" s="71"/>
    </row>
    <row r="17" spans="1:13" ht="15">
      <c r="A17" s="3" t="s">
        <v>17</v>
      </c>
      <c r="B17" s="54" t="s">
        <v>20</v>
      </c>
      <c r="C17" s="5">
        <f>[7]TENGANAN!$H$43</f>
        <v>147</v>
      </c>
      <c r="D17" s="5">
        <f>[8]TENGANAN!$H$43</f>
        <v>279</v>
      </c>
      <c r="E17" s="7">
        <f>[9]TENGANAN!$H$44</f>
        <v>428</v>
      </c>
      <c r="F17" s="9">
        <f>[10]TENGANAN!$H$44</f>
        <v>602</v>
      </c>
      <c r="G17" s="7">
        <f>[11]TENGANAN!$H$43</f>
        <v>809</v>
      </c>
      <c r="H17" s="7">
        <f>[12]TENGANAN!$H$43</f>
        <v>553</v>
      </c>
      <c r="I17" s="71">
        <f>C17+E17+G17</f>
        <v>1384</v>
      </c>
      <c r="J17" s="71">
        <f>D17+F17+H17</f>
        <v>1434</v>
      </c>
      <c r="L17" s="18"/>
    </row>
    <row r="18" spans="1:13" ht="15">
      <c r="A18" s="3"/>
      <c r="B18" s="11"/>
      <c r="C18" s="9"/>
      <c r="D18" s="9"/>
      <c r="E18" s="9"/>
      <c r="F18" s="9"/>
      <c r="G18" s="9"/>
      <c r="H18" s="9"/>
      <c r="I18" s="71"/>
      <c r="J18" s="71"/>
    </row>
    <row r="19" spans="1:13" ht="15">
      <c r="A19" s="3" t="s">
        <v>19</v>
      </c>
      <c r="B19" s="54" t="s">
        <v>21</v>
      </c>
      <c r="C19" s="7">
        <f>[7]CANDIDASA!$H$43</f>
        <v>35</v>
      </c>
      <c r="D19" s="7">
        <v>0</v>
      </c>
      <c r="E19" s="7">
        <f>[9]CANDIDASA!$H$44</f>
        <v>88</v>
      </c>
      <c r="F19" s="7">
        <f>[10]CANDIDASA!$H$44</f>
        <v>314</v>
      </c>
      <c r="G19" s="7">
        <f>[11]CANDIDASA!$H$43</f>
        <v>39</v>
      </c>
      <c r="H19" s="7">
        <v>0</v>
      </c>
      <c r="I19" s="71">
        <f>C19+E19+G19</f>
        <v>162</v>
      </c>
      <c r="J19" s="71">
        <f>D19+F19+H19</f>
        <v>314</v>
      </c>
    </row>
    <row r="20" spans="1:13" ht="15">
      <c r="A20" s="3"/>
      <c r="B20" s="54"/>
      <c r="C20" s="9"/>
      <c r="D20" s="9"/>
      <c r="E20" s="9"/>
      <c r="F20" s="9"/>
      <c r="G20" s="9"/>
      <c r="H20" s="9"/>
      <c r="I20" s="71"/>
      <c r="J20" s="71"/>
    </row>
    <row r="21" spans="1:13" ht="15">
      <c r="A21" s="3">
        <v>8</v>
      </c>
      <c r="B21" s="54" t="s">
        <v>22</v>
      </c>
      <c r="C21" s="7">
        <f>[7]PADANGBAI!$H$43</f>
        <v>50</v>
      </c>
      <c r="D21" s="7">
        <f>[8]PADANGBAI!$H$43</f>
        <v>10</v>
      </c>
      <c r="E21" s="7">
        <f>[9]PADANGBAI!$H$44</f>
        <v>271</v>
      </c>
      <c r="F21" s="7">
        <f>[10]PADANGBAI!$C$44</f>
        <v>103</v>
      </c>
      <c r="G21" s="9">
        <f>[11]PADANGBAI!$H$43</f>
        <v>313</v>
      </c>
      <c r="H21" s="9">
        <f>[12]PADANGBAI!$H$43</f>
        <v>24</v>
      </c>
      <c r="I21" s="71">
        <f>C21+E21+G21</f>
        <v>634</v>
      </c>
      <c r="J21" s="71">
        <f>D21+F21+H21</f>
        <v>137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71"/>
      <c r="J22" s="71"/>
    </row>
    <row r="23" spans="1:13" ht="15">
      <c r="A23" s="3">
        <v>9</v>
      </c>
      <c r="B23" s="4" t="s">
        <v>38</v>
      </c>
      <c r="C23" s="5">
        <f>'[7]BUKIT SURGA'!$H$43</f>
        <v>137</v>
      </c>
      <c r="D23" s="7">
        <f>'[8]BUKIT SURGA'!$H$43</f>
        <v>2824</v>
      </c>
      <c r="E23" s="39">
        <f>'[9]BUKIT SURGA'!$H$44</f>
        <v>473</v>
      </c>
      <c r="F23" s="9">
        <f>'[10]BUKIT SURGA'!$H$44</f>
        <v>3652</v>
      </c>
      <c r="G23" s="9">
        <f>'[11]BUKIT SURGA'!$H$43</f>
        <v>612</v>
      </c>
      <c r="H23" s="9">
        <f>'[12]BUKIT SURGA'!$H$43</f>
        <v>2239</v>
      </c>
      <c r="I23" s="71">
        <f>C23+E23+G23</f>
        <v>1222</v>
      </c>
      <c r="J23" s="71">
        <f>D23+F23+H23</f>
        <v>8715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71"/>
      <c r="J24" s="71"/>
    </row>
    <row r="25" spans="1:13" ht="15">
      <c r="A25" s="3">
        <v>10</v>
      </c>
      <c r="B25" s="54" t="s">
        <v>35</v>
      </c>
      <c r="C25" s="7">
        <f>[7]TULAMBEN!$H$43</f>
        <v>380</v>
      </c>
      <c r="D25" s="7">
        <f>[8]TULAMBEN!$H$43</f>
        <v>153</v>
      </c>
      <c r="E25" s="7">
        <f>[9]TULAMBEN!$H$44</f>
        <v>473</v>
      </c>
      <c r="F25" s="7">
        <f>[10]TULAMBEN!$H$44</f>
        <v>282</v>
      </c>
      <c r="G25" s="9">
        <f>[11]TULAMBEN!$H$43</f>
        <v>744</v>
      </c>
      <c r="H25" s="9">
        <f>[12]TULAMBEN!$H$43</f>
        <v>224</v>
      </c>
      <c r="I25" s="71">
        <f>C25+E25+G25</f>
        <v>1597</v>
      </c>
      <c r="J25" s="71">
        <f>D25+F25+H25</f>
        <v>659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71"/>
      <c r="J26" s="71"/>
    </row>
    <row r="27" spans="1:13" ht="15">
      <c r="A27" s="3">
        <v>11</v>
      </c>
      <c r="B27" s="11" t="s">
        <v>23</v>
      </c>
      <c r="C27" s="7">
        <f>'[7]PURI AGUNG'!$H$43</f>
        <v>26</v>
      </c>
      <c r="D27" s="7">
        <f>'[8]PURI AGUNG'!$H$43</f>
        <v>127</v>
      </c>
      <c r="E27" s="7">
        <f>'[9]PURI AGUNG'!$H$44</f>
        <v>76</v>
      </c>
      <c r="F27" s="7">
        <f>'[10]PURI AGUNG'!$H$44</f>
        <v>93</v>
      </c>
      <c r="G27" s="9">
        <f>'[11]PURI AGUNG'!$H$43</f>
        <v>114</v>
      </c>
      <c r="H27" s="9">
        <f>'[12]PURI AGUNG'!$H$43</f>
        <v>51</v>
      </c>
      <c r="I27" s="71">
        <f>C27+E27+G27</f>
        <v>216</v>
      </c>
      <c r="J27" s="71">
        <f>D27+F27+H27</f>
        <v>271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71"/>
      <c r="J28" s="71"/>
    </row>
    <row r="29" spans="1:13" ht="15">
      <c r="A29" s="3">
        <v>12</v>
      </c>
      <c r="B29" s="11" t="s">
        <v>24</v>
      </c>
      <c r="C29" s="9">
        <f>'[7]TAMAN UJUNG'!$H$43</f>
        <v>922</v>
      </c>
      <c r="D29" s="9">
        <f>'[8]TAMAN UJUNG'!$H$43</f>
        <v>3441</v>
      </c>
      <c r="E29" s="8">
        <f>'[9]TAMAN UJUNG'!$H$44</f>
        <v>2164</v>
      </c>
      <c r="F29" s="9">
        <f>'[10]TAMAN UJUNG'!$H$44</f>
        <v>14156</v>
      </c>
      <c r="G29" s="9">
        <f>'[11]TAMAN UJUNG'!$H$43</f>
        <v>3316</v>
      </c>
      <c r="H29" s="9">
        <f>'[12]TAMAN UJUNG'!$H$43</f>
        <v>13069</v>
      </c>
      <c r="I29" s="71">
        <f>C29+E29+G29</f>
        <v>6402</v>
      </c>
      <c r="J29" s="71">
        <f>D29+F29+H29</f>
        <v>30666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71"/>
      <c r="J30" s="71"/>
    </row>
    <row r="31" spans="1:13" ht="15">
      <c r="A31" s="3">
        <v>13</v>
      </c>
      <c r="B31" s="11" t="s">
        <v>34</v>
      </c>
      <c r="C31" s="7">
        <v>0</v>
      </c>
      <c r="D31" s="9">
        <f>[8]EDELWEIS!$H$43</f>
        <v>784</v>
      </c>
      <c r="E31" s="7">
        <v>0</v>
      </c>
      <c r="F31" s="9">
        <f>[10]EDELWEIS!$H$44</f>
        <v>1285</v>
      </c>
      <c r="G31" s="13">
        <f>[11]EDELWEIS!$H$43</f>
        <v>642</v>
      </c>
      <c r="H31" s="14">
        <f>[12]EDELWEIS!$H$43</f>
        <v>2787</v>
      </c>
      <c r="I31" s="71">
        <f>C31+E31+G31</f>
        <v>642</v>
      </c>
      <c r="J31" s="71">
        <f>D31+F31+H31</f>
        <v>4856</v>
      </c>
    </row>
    <row r="32" spans="1:13" ht="15">
      <c r="A32" s="15"/>
      <c r="B32" s="16"/>
      <c r="C32" s="8"/>
      <c r="D32" s="8"/>
      <c r="E32" s="14"/>
      <c r="F32" s="14"/>
      <c r="G32" s="9"/>
      <c r="H32" s="17"/>
      <c r="I32" s="71"/>
      <c r="J32" s="71"/>
      <c r="L32" s="18"/>
      <c r="M32" s="18"/>
    </row>
    <row r="33" spans="1:12" ht="15">
      <c r="A33" s="47">
        <v>14</v>
      </c>
      <c r="B33" s="19" t="s">
        <v>43</v>
      </c>
      <c r="C33" s="20">
        <f>[7]LEMPUYANG!$H$43</f>
        <v>3470</v>
      </c>
      <c r="D33" s="20">
        <f>[8]LEMPUYANG!$H$43</f>
        <v>3232</v>
      </c>
      <c r="E33" s="53">
        <f>[9]LEMPUYANG!$H$44</f>
        <v>8719</v>
      </c>
      <c r="F33" s="20">
        <f>[10]LEMPUYANG!$H$44</f>
        <v>9693</v>
      </c>
      <c r="G33" s="9">
        <f>[11]LEMPUYANG!$H$43</f>
        <v>12198</v>
      </c>
      <c r="H33" s="17">
        <f>[12]LEMPUYANG!$H$43</f>
        <v>5201</v>
      </c>
      <c r="I33" s="71">
        <f>C33+E33+G33</f>
        <v>24387</v>
      </c>
      <c r="J33" s="71">
        <f>D33+F33+H33</f>
        <v>18126</v>
      </c>
    </row>
    <row r="34" spans="1:12" ht="15">
      <c r="A34" s="15"/>
      <c r="B34" s="19"/>
      <c r="C34" s="21"/>
      <c r="D34" s="21"/>
      <c r="E34" s="52"/>
      <c r="F34" s="21"/>
      <c r="G34" s="9"/>
      <c r="H34" s="17"/>
      <c r="I34" s="71"/>
      <c r="J34" s="71"/>
    </row>
    <row r="35" spans="1:12" ht="15">
      <c r="A35" s="51">
        <v>15</v>
      </c>
      <c r="B35" s="22" t="s">
        <v>25</v>
      </c>
      <c r="C35" s="61">
        <f>'[7]BUKIT ASAH'!$H$43</f>
        <v>887</v>
      </c>
      <c r="D35" s="60">
        <f>'[8]BUKIT ASAH'!$H$43</f>
        <v>3083</v>
      </c>
      <c r="E35" s="52">
        <f>'[9]BUKIT ASAH'!$H$44</f>
        <v>1644</v>
      </c>
      <c r="F35" s="21">
        <f>'[10]BUKIT ASAH'!$H$44</f>
        <v>9431</v>
      </c>
      <c r="G35" s="9">
        <f>'[11]BUKIT ASAH'!$H$12</f>
        <v>2303</v>
      </c>
      <c r="H35" s="17">
        <f>'[12]BUKIT ASAH'!$H$12</f>
        <v>8162</v>
      </c>
      <c r="I35" s="71">
        <f>C35+E35+G35</f>
        <v>4834</v>
      </c>
      <c r="J35" s="71">
        <f>D35+F35+H35</f>
        <v>20676</v>
      </c>
      <c r="L35" s="26"/>
    </row>
    <row r="36" spans="1:12" ht="15">
      <c r="A36" s="14"/>
      <c r="B36" s="22"/>
      <c r="C36" s="60"/>
      <c r="D36" s="60"/>
      <c r="E36" s="52"/>
      <c r="F36" s="21"/>
      <c r="G36" s="9"/>
      <c r="H36" s="17"/>
      <c r="I36" s="71"/>
      <c r="J36" s="71"/>
    </row>
    <row r="37" spans="1:12" ht="15">
      <c r="A37" s="14">
        <v>16</v>
      </c>
      <c r="B37" s="22" t="s">
        <v>40</v>
      </c>
      <c r="C37" s="21">
        <v>0</v>
      </c>
      <c r="D37" s="6">
        <f>'[8]BUKIT CEMARA'!$H$43</f>
        <v>55</v>
      </c>
      <c r="E37" s="21">
        <v>0</v>
      </c>
      <c r="F37" s="21">
        <f>'[10]BUKIT CEMARA'!$H$44</f>
        <v>98</v>
      </c>
      <c r="G37" s="9">
        <v>0</v>
      </c>
      <c r="H37" s="17">
        <f>'[12]BUKIT CEMARA'!$H$43</f>
        <v>46</v>
      </c>
      <c r="I37" s="71">
        <v>0</v>
      </c>
      <c r="J37" s="71">
        <f>D37+F37+H37</f>
        <v>199</v>
      </c>
      <c r="L37" s="18"/>
    </row>
    <row r="38" spans="1:12" ht="15">
      <c r="A38" s="14"/>
      <c r="B38" s="22"/>
      <c r="C38" s="21"/>
      <c r="D38" s="23"/>
      <c r="E38" s="21"/>
      <c r="F38" s="21"/>
      <c r="G38" s="9"/>
      <c r="H38" s="17"/>
      <c r="I38" s="71"/>
      <c r="J38" s="71"/>
    </row>
    <row r="39" spans="1:12" ht="15">
      <c r="A39" s="14">
        <v>17</v>
      </c>
      <c r="B39" s="68" t="s">
        <v>51</v>
      </c>
      <c r="C39" s="21">
        <v>2</v>
      </c>
      <c r="D39" s="69">
        <v>154</v>
      </c>
      <c r="E39" s="21">
        <v>11</v>
      </c>
      <c r="F39" s="21">
        <v>338</v>
      </c>
      <c r="G39" s="9">
        <f>[11]D.PENABAN!$H$43</f>
        <v>28</v>
      </c>
      <c r="H39" s="17">
        <f>[12]PENABAN!$H$43</f>
        <v>302</v>
      </c>
      <c r="I39" s="71">
        <f>C39+E39+G39</f>
        <v>41</v>
      </c>
      <c r="J39" s="71">
        <f>D39+F39+H39</f>
        <v>794</v>
      </c>
      <c r="K39" s="26"/>
    </row>
    <row r="40" spans="1:12" ht="15">
      <c r="A40" s="14"/>
      <c r="B40" s="68"/>
      <c r="C40" s="21"/>
      <c r="D40" s="69"/>
      <c r="E40" s="21"/>
      <c r="F40" s="21"/>
      <c r="G40" s="9"/>
      <c r="H40" s="17"/>
      <c r="I40" s="71"/>
      <c r="J40" s="71"/>
    </row>
    <row r="41" spans="1:12" ht="15">
      <c r="A41" s="14">
        <v>18</v>
      </c>
      <c r="B41" s="68" t="s">
        <v>52</v>
      </c>
      <c r="C41" s="21">
        <v>0</v>
      </c>
      <c r="D41" s="69">
        <v>800</v>
      </c>
      <c r="E41" s="21">
        <v>0</v>
      </c>
      <c r="F41" s="21">
        <v>700</v>
      </c>
      <c r="G41" s="9">
        <f>[11]MAHAGANGGA!$H$43</f>
        <v>240</v>
      </c>
      <c r="H41" s="17">
        <f>[12]MAHAGANGGA!$H$43</f>
        <v>1221</v>
      </c>
      <c r="I41" s="71">
        <f>G41</f>
        <v>240</v>
      </c>
      <c r="J41" s="71">
        <f>D41+F41+H41</f>
        <v>2721</v>
      </c>
    </row>
    <row r="42" spans="1:12" ht="15">
      <c r="A42" s="14"/>
      <c r="B42" s="66"/>
      <c r="C42" s="67"/>
      <c r="D42" s="23"/>
      <c r="E42" s="67"/>
      <c r="F42" s="21"/>
      <c r="G42" s="9"/>
      <c r="H42" s="17"/>
      <c r="I42" s="71"/>
      <c r="J42" s="71"/>
    </row>
    <row r="43" spans="1:12" ht="16.5">
      <c r="A43" s="24"/>
      <c r="B43" s="25" t="s">
        <v>37</v>
      </c>
      <c r="C43" s="70">
        <f>SUM(C7:C41)</f>
        <v>8213</v>
      </c>
      <c r="D43" s="70">
        <f>SUM(D7:D41)</f>
        <v>18305</v>
      </c>
      <c r="E43" s="70">
        <f>SUM(E7:E41)</f>
        <v>21881</v>
      </c>
      <c r="F43" s="70">
        <f>SUM(F7:F41)</f>
        <v>51311</v>
      </c>
      <c r="G43" s="70">
        <f>SUM(G6:G38)</f>
        <v>31606</v>
      </c>
      <c r="H43" s="70">
        <f>SUM(H6:H38)</f>
        <v>42047</v>
      </c>
      <c r="I43" s="78">
        <f>SUM(I7:I41)</f>
        <v>61968</v>
      </c>
      <c r="J43" s="79">
        <f>SUM(J7:J41)</f>
        <v>113186</v>
      </c>
    </row>
    <row r="44" spans="1:12" ht="15">
      <c r="A44" s="27"/>
      <c r="B44" s="28"/>
      <c r="D44" s="29"/>
      <c r="E44" s="30"/>
      <c r="F44" s="30"/>
      <c r="G44" s="30"/>
      <c r="H44" s="30"/>
      <c r="I44" s="74"/>
      <c r="J44" s="75"/>
    </row>
    <row r="45" spans="1:12" ht="15">
      <c r="A45" s="27"/>
      <c r="B45" s="28"/>
      <c r="C45" s="33"/>
      <c r="D45" s="33"/>
      <c r="E45" s="28"/>
      <c r="F45" s="28"/>
      <c r="G45" s="28"/>
      <c r="H45" s="28"/>
      <c r="I45" s="76"/>
      <c r="J45" s="77"/>
    </row>
    <row r="46" spans="1:12" ht="14.25" customHeight="1">
      <c r="A46" s="27"/>
      <c r="B46" s="28"/>
      <c r="C46" s="28"/>
      <c r="D46" s="28"/>
      <c r="E46" s="129" t="s">
        <v>26</v>
      </c>
      <c r="F46" s="129"/>
      <c r="G46" s="129"/>
      <c r="H46" s="129"/>
      <c r="I46" s="120">
        <f>SUM(I43:J43)</f>
        <v>175154</v>
      </c>
      <c r="J46" s="121"/>
    </row>
    <row r="47" spans="1:12" ht="14.25" customHeight="1">
      <c r="A47" s="36"/>
      <c r="B47" s="37"/>
      <c r="C47" s="37"/>
      <c r="D47" s="37"/>
      <c r="E47" s="37"/>
      <c r="F47" s="37"/>
      <c r="G47" s="37"/>
      <c r="H47" s="37"/>
      <c r="I47" s="37"/>
      <c r="J47" s="38"/>
    </row>
    <row r="48" spans="1:12">
      <c r="A48" s="39"/>
    </row>
    <row r="49" spans="1:14">
      <c r="A49" s="39"/>
      <c r="B49" s="18"/>
    </row>
    <row r="50" spans="1:14" ht="14.25" customHeight="1">
      <c r="A50" s="39"/>
      <c r="B50" s="18"/>
      <c r="G50" s="118"/>
      <c r="H50" s="118"/>
      <c r="I50" s="118"/>
      <c r="J50" s="118"/>
      <c r="N50" s="1" t="s">
        <v>45</v>
      </c>
    </row>
    <row r="51" spans="1:14" ht="15" customHeight="1">
      <c r="A51" s="39"/>
      <c r="G51" s="118"/>
      <c r="H51" s="118"/>
      <c r="I51" s="118"/>
      <c r="J51" s="118"/>
    </row>
    <row r="52" spans="1:14" ht="14.25" customHeight="1">
      <c r="A52" s="39"/>
      <c r="G52" s="111"/>
      <c r="H52" s="63"/>
      <c r="I52" s="63"/>
      <c r="J52" s="63"/>
    </row>
    <row r="53" spans="1:14" ht="30" customHeight="1">
      <c r="A53" s="39"/>
      <c r="G53" s="111"/>
      <c r="H53" s="63"/>
      <c r="I53" s="63"/>
      <c r="J53" s="63"/>
    </row>
    <row r="54" spans="1:14" ht="15" customHeight="1">
      <c r="A54" s="39"/>
      <c r="G54" s="119"/>
      <c r="H54" s="119"/>
      <c r="I54" s="119"/>
      <c r="J54" s="119"/>
    </row>
    <row r="55" spans="1:14" ht="14.25" customHeight="1">
      <c r="A55" s="39"/>
      <c r="G55" s="118"/>
      <c r="H55" s="118"/>
      <c r="I55" s="118"/>
      <c r="J55" s="118"/>
    </row>
    <row r="56" spans="1:14" ht="14.25" customHeight="1">
      <c r="A56" s="39"/>
      <c r="G56" s="118"/>
      <c r="H56" s="118"/>
      <c r="I56" s="118"/>
      <c r="J56" s="118"/>
    </row>
    <row r="57" spans="1:14">
      <c r="A57" s="39"/>
      <c r="G57" s="127"/>
      <c r="H57" s="127"/>
      <c r="I57" s="127"/>
      <c r="J57" s="127"/>
    </row>
    <row r="58" spans="1:14">
      <c r="A58" s="39"/>
    </row>
  </sheetData>
  <mergeCells count="16">
    <mergeCell ref="G50:J50"/>
    <mergeCell ref="G51:J51"/>
    <mergeCell ref="G55:J55"/>
    <mergeCell ref="G56:J56"/>
    <mergeCell ref="G57:J57"/>
    <mergeCell ref="G54:J54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8"/>
  <sheetViews>
    <sheetView topLeftCell="A22" workbookViewId="0">
      <selection activeCell="H43" sqref="H4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10" width="10.28515625" style="1" customWidth="1"/>
    <col min="11" max="11" width="13.5703125" style="1" customWidth="1"/>
    <col min="12" max="16384" width="9.140625" style="1"/>
  </cols>
  <sheetData>
    <row r="1" spans="1:12" ht="1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">
      <c r="A2" s="123" t="s">
        <v>49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2" ht="16.5">
      <c r="A4" s="125" t="s">
        <v>0</v>
      </c>
      <c r="B4" s="125" t="s">
        <v>1</v>
      </c>
      <c r="C4" s="124" t="s">
        <v>30</v>
      </c>
      <c r="D4" s="124"/>
      <c r="E4" s="124" t="s">
        <v>31</v>
      </c>
      <c r="F4" s="124"/>
      <c r="G4" s="124" t="s">
        <v>32</v>
      </c>
      <c r="H4" s="124"/>
      <c r="I4" s="124" t="s">
        <v>5</v>
      </c>
      <c r="J4" s="124"/>
    </row>
    <row r="5" spans="1:12" ht="16.5">
      <c r="A5" s="126"/>
      <c r="B5" s="126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">
      <c r="A7" s="3" t="s">
        <v>8</v>
      </c>
      <c r="B7" s="4" t="s">
        <v>10</v>
      </c>
      <c r="C7" s="57">
        <f>[13]TIRTAGANGGA!$H$44</f>
        <v>9536</v>
      </c>
      <c r="D7" s="58">
        <f>[14]TIRTAGANGGA!$H$44</f>
        <v>3702</v>
      </c>
      <c r="E7" s="7">
        <f>[15]TIRTAGANGGA!$H$44</f>
        <v>13543</v>
      </c>
      <c r="F7" s="9">
        <f>[16]TIRTAGANGGA!$H$44</f>
        <v>3252</v>
      </c>
      <c r="G7" s="9">
        <f>[17]TIRTAGANGGA!$H$43</f>
        <v>12804</v>
      </c>
      <c r="H7" s="9">
        <f>[18]TIRTAGANGGA!$H$43</f>
        <v>2912</v>
      </c>
      <c r="I7" s="71">
        <f>C7+E7+G7</f>
        <v>35883</v>
      </c>
      <c r="J7" s="71">
        <f>D7+F7+H7</f>
        <v>9866</v>
      </c>
    </row>
    <row r="8" spans="1:12" ht="15.75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2" ht="15">
      <c r="A9" s="3" t="s">
        <v>9</v>
      </c>
      <c r="B9" s="11" t="s">
        <v>12</v>
      </c>
      <c r="C9" s="7">
        <f>[13]JEMELUK!$H$44</f>
        <v>544</v>
      </c>
      <c r="D9" s="7">
        <f>[14]JEMELUK!$H$44</f>
        <v>42</v>
      </c>
      <c r="E9" s="7">
        <f>[15]JEMELUK!$H$44</f>
        <v>746</v>
      </c>
      <c r="F9" s="7">
        <f>[16]JEMELUK!$H$44</f>
        <v>34</v>
      </c>
      <c r="G9" s="7">
        <f>[17]JEMELUK!$H$43</f>
        <v>815</v>
      </c>
      <c r="H9" s="7">
        <f>[18]JEMELUK!$H$43</f>
        <v>36</v>
      </c>
      <c r="I9" s="71">
        <f>C9+E9+G9</f>
        <v>2105</v>
      </c>
      <c r="J9" s="71">
        <f>D9+F9+H9</f>
        <v>112</v>
      </c>
    </row>
    <row r="10" spans="1:12" ht="15">
      <c r="A10" s="3"/>
      <c r="B10" s="11"/>
      <c r="C10" s="9"/>
      <c r="D10" s="9"/>
      <c r="E10" s="9"/>
      <c r="F10" s="9"/>
      <c r="G10" s="9"/>
      <c r="H10" s="9"/>
      <c r="I10" s="71"/>
      <c r="J10" s="71"/>
    </row>
    <row r="11" spans="1:12" ht="15">
      <c r="A11" s="3" t="s">
        <v>11</v>
      </c>
      <c r="B11" s="11" t="s">
        <v>14</v>
      </c>
      <c r="C11" s="9">
        <f>[13]BESAKIH!$H$44</f>
        <v>10032</v>
      </c>
      <c r="D11" s="9">
        <f>[14]BESAKIH!$H$44</f>
        <v>2490</v>
      </c>
      <c r="E11" s="9">
        <f>[15]BESAKIH!$H$44</f>
        <v>16953</v>
      </c>
      <c r="F11" s="9">
        <f>[16]BESAKIH!$H$44</f>
        <v>1583</v>
      </c>
      <c r="G11" s="9">
        <f>[17]BESAKIH!$H$43</f>
        <v>13365</v>
      </c>
      <c r="H11" s="9">
        <f>[18]BESAKIH!$H$43</f>
        <v>1233</v>
      </c>
      <c r="I11" s="71">
        <f>C11+E11+G11</f>
        <v>40350</v>
      </c>
      <c r="J11" s="71">
        <f>D11+F11+H11</f>
        <v>5306</v>
      </c>
    </row>
    <row r="12" spans="1:12" ht="15">
      <c r="A12" s="3"/>
      <c r="B12" s="11"/>
      <c r="C12" s="9"/>
      <c r="D12" s="9"/>
      <c r="E12" s="9"/>
      <c r="F12" s="12"/>
      <c r="G12" s="9"/>
      <c r="H12" s="9"/>
      <c r="I12" s="71"/>
      <c r="J12" s="71"/>
    </row>
    <row r="13" spans="1:12" ht="15">
      <c r="A13" s="3" t="s">
        <v>13</v>
      </c>
      <c r="B13" s="11" t="s">
        <v>16</v>
      </c>
      <c r="C13" s="7">
        <f>'[13]TELAGA WAJA'!$H$44</f>
        <v>0</v>
      </c>
      <c r="D13" s="7">
        <f>'[14]TELAGA WAJA'!$H$44</f>
        <v>0</v>
      </c>
      <c r="E13" s="7">
        <f>'[15]TELAGA WAJA'!$H$44</f>
        <v>964</v>
      </c>
      <c r="F13" s="7">
        <f>'[16]TELAGA WAJA'!$H$44</f>
        <v>523</v>
      </c>
      <c r="G13" s="9">
        <f>'[17]TELAGA WAJA'!$H$43</f>
        <v>621</v>
      </c>
      <c r="H13" s="9">
        <f>'[18]TELAGA WAJA'!$H$43</f>
        <v>500</v>
      </c>
      <c r="I13" s="71">
        <f>C13+E13+G13</f>
        <v>1585</v>
      </c>
      <c r="J13" s="71">
        <f>D13+F13+H13</f>
        <v>1023</v>
      </c>
      <c r="L13" s="1" t="s">
        <v>36</v>
      </c>
    </row>
    <row r="14" spans="1:12" ht="15">
      <c r="A14" s="3"/>
      <c r="B14" s="11"/>
      <c r="C14" s="9"/>
      <c r="D14" s="9"/>
      <c r="E14" s="9"/>
      <c r="F14" s="9"/>
      <c r="G14" s="9"/>
      <c r="H14" s="9"/>
      <c r="I14" s="71"/>
      <c r="J14" s="71"/>
    </row>
    <row r="15" spans="1:12" ht="15">
      <c r="A15" s="3" t="s">
        <v>15</v>
      </c>
      <c r="B15" s="11" t="s">
        <v>18</v>
      </c>
      <c r="C15" s="7">
        <f>'[13]YEH MALET'!$H$44</f>
        <v>48</v>
      </c>
      <c r="D15" s="7">
        <f>'[14]YEH MALET'!$H$44</f>
        <v>1125</v>
      </c>
      <c r="E15" s="7">
        <f>'[15]YEH MALET'!$H$44</f>
        <v>51</v>
      </c>
      <c r="F15" s="9">
        <f>'[16]YEH MALET'!$H$44</f>
        <v>904</v>
      </c>
      <c r="G15" s="7">
        <f>'[17]YEH MALET'!$H$43</f>
        <v>44</v>
      </c>
      <c r="H15" s="7">
        <f>'[18]YEH MALET'!$H$43</f>
        <v>803</v>
      </c>
      <c r="I15" s="71">
        <f>C15+E15+G15</f>
        <v>143</v>
      </c>
      <c r="J15" s="71">
        <f>D15+F15+H15</f>
        <v>2832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1"/>
      <c r="J16" s="71"/>
    </row>
    <row r="17" spans="1:13" ht="15">
      <c r="A17" s="3" t="s">
        <v>17</v>
      </c>
      <c r="B17" s="54" t="s">
        <v>20</v>
      </c>
      <c r="C17" s="57">
        <f>[13]TENGANAN!$H$44</f>
        <v>1731</v>
      </c>
      <c r="D17" s="57">
        <f>[14]TENGANAN!$H$44</f>
        <v>535</v>
      </c>
      <c r="E17" s="7">
        <f>[15]TENGANAN!$H$44</f>
        <v>2782</v>
      </c>
      <c r="F17" s="9">
        <f>[16]TENGANAN!$H$44</f>
        <v>244</v>
      </c>
      <c r="G17" s="7">
        <f>[17]TENGANAN!$H$43</f>
        <v>2346</v>
      </c>
      <c r="H17" s="7">
        <f>[18]TENGANAN!$H$43</f>
        <v>410</v>
      </c>
      <c r="I17" s="71">
        <f>C17+E17+G17</f>
        <v>6859</v>
      </c>
      <c r="J17" s="71">
        <f>D17+F17+H17</f>
        <v>1189</v>
      </c>
    </row>
    <row r="18" spans="1:13" ht="15">
      <c r="A18" s="3"/>
      <c r="B18" s="11"/>
      <c r="C18" s="57"/>
      <c r="D18" s="57"/>
      <c r="E18" s="9"/>
      <c r="F18" s="9"/>
      <c r="G18" s="9"/>
      <c r="H18" s="9"/>
      <c r="I18" s="71"/>
      <c r="J18" s="71"/>
    </row>
    <row r="19" spans="1:13" ht="15">
      <c r="A19" s="3" t="s">
        <v>19</v>
      </c>
      <c r="B19" s="11" t="s">
        <v>21</v>
      </c>
      <c r="C19" s="57">
        <f>[13]CANDIDASA!$H$44</f>
        <v>117</v>
      </c>
      <c r="D19" s="58">
        <f>[14]CANDIDASA!$H$44</f>
        <v>233</v>
      </c>
      <c r="E19" s="7">
        <f>[15]CANDIDASA!$H$44</f>
        <v>159</v>
      </c>
      <c r="F19" s="7">
        <v>0</v>
      </c>
      <c r="G19" s="7">
        <f>[17]CANDIDASA!$H$43</f>
        <v>281</v>
      </c>
      <c r="H19" s="7">
        <f>[18]CANDIDASA!$H$43</f>
        <v>108</v>
      </c>
      <c r="I19" s="71">
        <f>C19+E19+G19</f>
        <v>557</v>
      </c>
      <c r="J19" s="71">
        <f>D19+F19+H19</f>
        <v>341</v>
      </c>
    </row>
    <row r="20" spans="1:13" ht="15">
      <c r="A20" s="3"/>
      <c r="B20" s="11"/>
      <c r="C20" s="57"/>
      <c r="D20" s="57"/>
      <c r="E20" s="9"/>
      <c r="F20" s="9"/>
      <c r="G20" s="9"/>
      <c r="H20" s="9"/>
      <c r="I20" s="71"/>
      <c r="J20" s="71"/>
    </row>
    <row r="21" spans="1:13" ht="15">
      <c r="A21" s="3">
        <v>8</v>
      </c>
      <c r="B21" s="11" t="s">
        <v>22</v>
      </c>
      <c r="C21" s="57">
        <f>[13]PADANGBAI!$H$44</f>
        <v>515</v>
      </c>
      <c r="D21" s="58">
        <f>[14]PADANGBAI!$C$44</f>
        <v>15</v>
      </c>
      <c r="E21" s="7">
        <f>[15]PADANGBAI!$H$44</f>
        <v>514</v>
      </c>
      <c r="F21" s="7">
        <f>[16]PADANGBAI!$H$44</f>
        <v>13</v>
      </c>
      <c r="G21" s="9">
        <f>[17]PADANGBAI!$H$43</f>
        <v>486</v>
      </c>
      <c r="H21" s="9">
        <f>[18]PADANGBAI!$H$43</f>
        <v>12</v>
      </c>
      <c r="I21" s="71">
        <f>C21+E21+G21</f>
        <v>1515</v>
      </c>
      <c r="J21" s="71">
        <f>D21+F21+H21</f>
        <v>40</v>
      </c>
    </row>
    <row r="22" spans="1:13" ht="15">
      <c r="A22" s="3"/>
      <c r="B22" s="11"/>
      <c r="C22" s="57"/>
      <c r="D22" s="57"/>
      <c r="E22" s="9"/>
      <c r="F22" s="9"/>
      <c r="G22" s="9"/>
      <c r="H22" s="9"/>
      <c r="I22" s="71"/>
      <c r="J22" s="71"/>
    </row>
    <row r="23" spans="1:13" ht="15">
      <c r="A23" s="3">
        <v>9</v>
      </c>
      <c r="B23" s="4" t="s">
        <v>38</v>
      </c>
      <c r="C23" s="57">
        <f>'[13]BUKIT SURGA'!$H$44</f>
        <v>371</v>
      </c>
      <c r="D23" s="80">
        <f>'[14]BUKIT SURGA'!$H$44</f>
        <v>2628</v>
      </c>
      <c r="E23" s="9">
        <f>'[15]BUKIT SURGA'!$H$44</f>
        <v>211</v>
      </c>
      <c r="F23" s="9">
        <f>'[16]BUKIT SURGA'!$H$44</f>
        <v>1042</v>
      </c>
      <c r="G23" s="9">
        <f>'[17]BUKIT SURGA'!$H$43</f>
        <v>194</v>
      </c>
      <c r="H23" s="9">
        <f>'[18]BUKIT SURGA'!$H$43</f>
        <v>1256</v>
      </c>
      <c r="I23" s="71">
        <f>C23+E23+G23</f>
        <v>776</v>
      </c>
      <c r="J23" s="71">
        <f>D23+F23+H23</f>
        <v>4926</v>
      </c>
    </row>
    <row r="24" spans="1:13" ht="15">
      <c r="A24" s="3"/>
      <c r="B24" s="11"/>
      <c r="C24" s="57"/>
      <c r="D24" s="57"/>
      <c r="E24" s="9"/>
      <c r="F24" s="9"/>
      <c r="G24" s="9"/>
      <c r="H24" s="9"/>
      <c r="I24" s="71"/>
      <c r="J24" s="71"/>
    </row>
    <row r="25" spans="1:13" ht="15">
      <c r="A25" s="3">
        <v>10</v>
      </c>
      <c r="B25" s="11" t="s">
        <v>35</v>
      </c>
      <c r="C25" s="57">
        <f>[13]TULAMBEN!$H$44</f>
        <v>1715</v>
      </c>
      <c r="D25" s="58">
        <f>[14]TULAMBEN!$H$44</f>
        <v>266</v>
      </c>
      <c r="E25" s="7">
        <f>[15]TULAMBEN!$H$44</f>
        <v>2225</v>
      </c>
      <c r="F25" s="7">
        <f>[16]TULAMBEN!$H$44</f>
        <v>410</v>
      </c>
      <c r="G25" s="9">
        <f>[17]TULAMBEN!$H$43</f>
        <v>2248</v>
      </c>
      <c r="H25" s="9">
        <f>[18]TULAMBEN!$H$43</f>
        <v>330</v>
      </c>
      <c r="I25" s="71">
        <f>C25+E25+G25</f>
        <v>6188</v>
      </c>
      <c r="J25" s="71">
        <f>D25+F25+H25</f>
        <v>1006</v>
      </c>
    </row>
    <row r="26" spans="1:13" ht="15">
      <c r="A26" s="3"/>
      <c r="B26" s="11"/>
      <c r="C26" s="57"/>
      <c r="D26" s="57"/>
      <c r="E26" s="9"/>
      <c r="F26" s="9"/>
      <c r="G26" s="9"/>
      <c r="H26" s="9"/>
      <c r="I26" s="71"/>
      <c r="J26" s="71"/>
    </row>
    <row r="27" spans="1:13" ht="15">
      <c r="A27" s="3">
        <v>11</v>
      </c>
      <c r="B27" s="11" t="s">
        <v>23</v>
      </c>
      <c r="C27" s="57">
        <f>'[13]PURI AGUNG'!$H$44</f>
        <v>218</v>
      </c>
      <c r="D27" s="58">
        <f>'[14]PURI AGUNG'!$H$44</f>
        <v>37</v>
      </c>
      <c r="E27" s="7">
        <f>'[15]PURI AGUNG'!$H$44</f>
        <v>254</v>
      </c>
      <c r="F27" s="7">
        <f>'[16]PURI AGUNG'!$H$44</f>
        <v>46</v>
      </c>
      <c r="G27" s="9">
        <f>'[17]PURI AGUNG'!$H$43</f>
        <v>420</v>
      </c>
      <c r="H27" s="9">
        <f>'[18]PURI AGUNG'!$H$43</f>
        <v>51</v>
      </c>
      <c r="I27" s="71">
        <f>C27+E27+G27</f>
        <v>892</v>
      </c>
      <c r="J27" s="71">
        <f>D27+F27+H27</f>
        <v>134</v>
      </c>
    </row>
    <row r="28" spans="1:13" ht="15">
      <c r="A28" s="3"/>
      <c r="B28" s="11"/>
      <c r="C28" s="57"/>
      <c r="D28" s="57"/>
      <c r="E28" s="9"/>
      <c r="F28" s="9"/>
      <c r="G28" s="9"/>
      <c r="H28" s="9"/>
      <c r="I28" s="71"/>
      <c r="J28" s="71"/>
    </row>
    <row r="29" spans="1:13" ht="15">
      <c r="A29" s="3">
        <v>12</v>
      </c>
      <c r="B29" s="11" t="s">
        <v>24</v>
      </c>
      <c r="C29" s="57">
        <f>'[13]TAMAN UJUNG'!$H$44</f>
        <v>4794</v>
      </c>
      <c r="D29" s="58">
        <f>'[14]TAMAN UJUNG'!$H$44</f>
        <v>7090</v>
      </c>
      <c r="E29" s="8">
        <f>'[15]TAMAN UJUNG'!$H$44</f>
        <v>7089</v>
      </c>
      <c r="F29" s="9">
        <f>'[16]TAMAN UJUNG'!$H$44</f>
        <v>4349</v>
      </c>
      <c r="G29" s="9">
        <f>'[17]TAMAN UJUNG'!$H$43</f>
        <v>5886</v>
      </c>
      <c r="H29" s="9">
        <f>'[18]TAMAN UJUNG'!$H$43</f>
        <v>3455</v>
      </c>
      <c r="I29" s="71">
        <f>C29+E29+G29</f>
        <v>17769</v>
      </c>
      <c r="J29" s="71">
        <f>D29+F29+H29</f>
        <v>14894</v>
      </c>
    </row>
    <row r="30" spans="1:13" ht="15">
      <c r="A30" s="3"/>
      <c r="B30" s="11"/>
      <c r="C30" s="57"/>
      <c r="D30" s="9"/>
      <c r="E30" s="9"/>
      <c r="F30" s="9"/>
      <c r="G30" s="9"/>
      <c r="H30" s="9"/>
      <c r="I30" s="71"/>
      <c r="J30" s="71"/>
    </row>
    <row r="31" spans="1:13" ht="15">
      <c r="A31" s="3">
        <v>13</v>
      </c>
      <c r="B31" s="11" t="s">
        <v>34</v>
      </c>
      <c r="C31" s="57">
        <v>0</v>
      </c>
      <c r="D31" s="9">
        <f>[14]EDELWEIS!$H$44</f>
        <v>767</v>
      </c>
      <c r="E31" s="7">
        <v>0</v>
      </c>
      <c r="F31" s="9">
        <f>[16]EDELWEIS!$H$44</f>
        <v>493</v>
      </c>
      <c r="G31" s="13">
        <v>0</v>
      </c>
      <c r="H31" s="14">
        <f>[18]EDELWEIS!$H$43</f>
        <v>727</v>
      </c>
      <c r="I31" s="71">
        <f>C31</f>
        <v>0</v>
      </c>
      <c r="J31" s="71">
        <f>D31+F31+H31</f>
        <v>1987</v>
      </c>
    </row>
    <row r="32" spans="1:13" ht="15">
      <c r="A32" s="47"/>
      <c r="B32" s="16"/>
      <c r="C32" s="57"/>
      <c r="D32" s="8"/>
      <c r="E32" s="14"/>
      <c r="F32" s="14"/>
      <c r="G32" s="9"/>
      <c r="H32" s="17"/>
      <c r="I32" s="71"/>
      <c r="J32" s="71"/>
      <c r="L32" s="18"/>
      <c r="M32" s="18"/>
    </row>
    <row r="33" spans="1:11" ht="15">
      <c r="A33" s="47">
        <v>14</v>
      </c>
      <c r="B33" s="19" t="s">
        <v>43</v>
      </c>
      <c r="C33" s="80">
        <f>[13]LEMPUYANG!$H$44</f>
        <v>19873</v>
      </c>
      <c r="D33" s="20">
        <f>[14]LEMPUYANG!$H$44</f>
        <v>5081</v>
      </c>
      <c r="E33" s="20">
        <f>[15]LEMPUYANG!$H$44</f>
        <v>28126</v>
      </c>
      <c r="F33" s="20">
        <f>[16]LEMPUYANG!$H$44</f>
        <v>3602</v>
      </c>
      <c r="G33" s="9">
        <f>[17]LEMPUYANG!$H$43</f>
        <v>26991</v>
      </c>
      <c r="H33" s="17">
        <f>[18]LEMPUYANG!$H$43</f>
        <v>2754</v>
      </c>
      <c r="I33" s="71">
        <f>C33+E33+G33</f>
        <v>74990</v>
      </c>
      <c r="J33" s="71">
        <f>D33+F33+H33</f>
        <v>11437</v>
      </c>
    </row>
    <row r="34" spans="1:11" ht="15">
      <c r="A34" s="47"/>
      <c r="B34" s="19"/>
      <c r="C34" s="57"/>
      <c r="D34" s="20"/>
      <c r="E34" s="20"/>
      <c r="F34" s="21"/>
      <c r="G34" s="9"/>
      <c r="H34" s="17"/>
      <c r="I34" s="71"/>
      <c r="J34" s="71"/>
    </row>
    <row r="35" spans="1:11" ht="15">
      <c r="A35" s="51">
        <v>15</v>
      </c>
      <c r="B35" s="22" t="s">
        <v>25</v>
      </c>
      <c r="C35" s="80">
        <f>'[13]BUKIT ASAH'!$H$44</f>
        <v>3822</v>
      </c>
      <c r="D35" s="20">
        <f>'[14]BUKIT ASAH'!$H$44</f>
        <v>6183</v>
      </c>
      <c r="E35" s="20">
        <f>'[15]BUKIT ASAH'!$H$44</f>
        <v>5854</v>
      </c>
      <c r="F35" s="21">
        <f>'[16]BUKIT ASAH'!$H$44</f>
        <v>5699</v>
      </c>
      <c r="G35" s="9">
        <f>'[17]BUKIT ASAH'!$H$43</f>
        <v>4506</v>
      </c>
      <c r="H35" s="17">
        <f>'[18]BUKIT ASAH'!$H$43</f>
        <v>6022</v>
      </c>
      <c r="I35" s="71">
        <f>C35+E35+G35</f>
        <v>14182</v>
      </c>
      <c r="J35" s="71">
        <f>D35+F35+H35</f>
        <v>17904</v>
      </c>
    </row>
    <row r="36" spans="1:11" ht="15">
      <c r="A36" s="51"/>
      <c r="B36" s="22"/>
      <c r="C36" s="57"/>
      <c r="D36" s="20"/>
      <c r="E36" s="20"/>
      <c r="F36" s="21"/>
      <c r="G36" s="9"/>
      <c r="H36" s="17"/>
      <c r="I36" s="71"/>
      <c r="J36" s="71"/>
    </row>
    <row r="37" spans="1:11" ht="15">
      <c r="A37" s="51">
        <v>16</v>
      </c>
      <c r="B37" s="22" t="s">
        <v>40</v>
      </c>
      <c r="C37" s="57">
        <v>0</v>
      </c>
      <c r="D37" s="20">
        <f>'[14]BUKIT CEMARA'!$H$44</f>
        <v>72</v>
      </c>
      <c r="E37" s="20">
        <v>0</v>
      </c>
      <c r="F37" s="20">
        <f>'[16]BUKIT CEMARA'!$H$44</f>
        <v>70</v>
      </c>
      <c r="G37" s="9">
        <v>0</v>
      </c>
      <c r="H37" s="17">
        <f>'[18]BUKIT CEMARA'!$H$43</f>
        <v>33</v>
      </c>
      <c r="I37" s="71">
        <v>0</v>
      </c>
      <c r="J37" s="71">
        <f>D37+F37+H37</f>
        <v>175</v>
      </c>
    </row>
    <row r="38" spans="1:11" ht="15">
      <c r="A38" s="51"/>
      <c r="B38" s="22"/>
      <c r="C38" s="21"/>
      <c r="D38" s="23"/>
      <c r="E38" s="21"/>
      <c r="F38" s="21"/>
      <c r="G38" s="9"/>
      <c r="H38" s="17"/>
      <c r="I38" s="71"/>
      <c r="J38" s="71"/>
    </row>
    <row r="39" spans="1:11" ht="15">
      <c r="A39" s="14">
        <v>17</v>
      </c>
      <c r="B39" s="68" t="s">
        <v>51</v>
      </c>
      <c r="C39" s="21">
        <f>[13]PENABAN!$H$44</f>
        <v>49</v>
      </c>
      <c r="D39" s="69">
        <f>[14]PENABAN!$H$44</f>
        <v>254</v>
      </c>
      <c r="E39" s="21">
        <f>[15]PENABAN!$H$44</f>
        <v>21</v>
      </c>
      <c r="F39" s="21">
        <f>[16]PENABAN!$H$44</f>
        <v>204</v>
      </c>
      <c r="G39" s="9">
        <f>[17]PENABAN!$H$43</f>
        <v>57</v>
      </c>
      <c r="H39" s="17">
        <f>[18]PENABAN!$H$43</f>
        <v>107</v>
      </c>
      <c r="I39" s="71">
        <f>C39+E39+G39</f>
        <v>127</v>
      </c>
      <c r="J39" s="71">
        <f>D39+F39+H39</f>
        <v>565</v>
      </c>
      <c r="K39" s="26"/>
    </row>
    <row r="40" spans="1:11" ht="15">
      <c r="A40" s="14"/>
      <c r="B40" s="68"/>
      <c r="C40" s="21"/>
      <c r="D40" s="69"/>
      <c r="E40" s="21"/>
      <c r="F40" s="21"/>
      <c r="G40" s="9"/>
      <c r="H40" s="17"/>
      <c r="I40" s="71"/>
      <c r="J40" s="71"/>
    </row>
    <row r="41" spans="1:11" ht="15">
      <c r="A41" s="14">
        <v>18</v>
      </c>
      <c r="B41" s="68" t="s">
        <v>52</v>
      </c>
      <c r="C41" s="21">
        <f>[13]MAHAGANGGA!$H$44</f>
        <v>250</v>
      </c>
      <c r="D41" s="69">
        <f>[14]MAHAGANGGA!$H$44</f>
        <v>200</v>
      </c>
      <c r="E41" s="21">
        <f>[15]MAHAGANGGA!$H$44</f>
        <v>450</v>
      </c>
      <c r="F41" s="21">
        <f>[16]MAHAGANGGA!$H$44</f>
        <v>300</v>
      </c>
      <c r="G41" s="9">
        <f>[17]MAHAGANGGA!$H$43</f>
        <v>519</v>
      </c>
      <c r="H41" s="17" t="s">
        <v>39</v>
      </c>
      <c r="I41" s="71">
        <f>C41+E41+G41</f>
        <v>1219</v>
      </c>
      <c r="J41" s="71">
        <f>D41+F41</f>
        <v>500</v>
      </c>
    </row>
    <row r="42" spans="1:11" ht="15">
      <c r="A42" s="14"/>
      <c r="B42" s="66"/>
      <c r="C42" s="67"/>
      <c r="D42" s="23"/>
      <c r="E42" s="67"/>
      <c r="F42" s="21"/>
      <c r="G42" s="9"/>
      <c r="H42" s="17"/>
      <c r="I42" s="71"/>
      <c r="J42" s="71"/>
    </row>
    <row r="43" spans="1:11" ht="16.5">
      <c r="A43" s="24"/>
      <c r="B43" s="25" t="s">
        <v>37</v>
      </c>
      <c r="C43" s="70">
        <f t="shared" ref="C43:H43" si="0">SUM(C7:C41)</f>
        <v>53615</v>
      </c>
      <c r="D43" s="70">
        <f t="shared" si="0"/>
        <v>30720</v>
      </c>
      <c r="E43" s="70">
        <f t="shared" si="0"/>
        <v>79942</v>
      </c>
      <c r="F43" s="70">
        <f t="shared" si="0"/>
        <v>22768</v>
      </c>
      <c r="G43" s="70">
        <f t="shared" si="0"/>
        <v>71583</v>
      </c>
      <c r="H43" s="70">
        <f t="shared" si="0"/>
        <v>20749</v>
      </c>
      <c r="I43" s="78">
        <f>SUM(I7:I41)</f>
        <v>205140</v>
      </c>
      <c r="J43" s="79">
        <f>SUM(J7:J41)</f>
        <v>74237</v>
      </c>
    </row>
    <row r="44" spans="1:11" ht="15">
      <c r="A44" s="27"/>
      <c r="B44" s="28"/>
      <c r="D44" s="29"/>
      <c r="E44" s="30"/>
      <c r="F44" s="30"/>
      <c r="G44" s="30"/>
      <c r="H44" s="30"/>
      <c r="I44" s="74"/>
      <c r="J44" s="75"/>
    </row>
    <row r="45" spans="1:11" ht="15">
      <c r="A45" s="27"/>
      <c r="B45" s="28"/>
      <c r="C45" s="33"/>
      <c r="D45" s="33"/>
      <c r="E45" s="28"/>
      <c r="F45" s="28"/>
      <c r="G45" s="28"/>
      <c r="H45" s="28"/>
      <c r="I45" s="76"/>
      <c r="J45" s="77"/>
    </row>
    <row r="46" spans="1:11" ht="14.25" customHeight="1">
      <c r="A46" s="27"/>
      <c r="B46" s="28"/>
      <c r="C46" s="28"/>
      <c r="D46" s="28"/>
      <c r="E46" s="130" t="s">
        <v>53</v>
      </c>
      <c r="F46" s="130"/>
      <c r="G46" s="130"/>
      <c r="H46" s="130"/>
      <c r="I46" s="120">
        <f>SUM(I43:J43)</f>
        <v>279377</v>
      </c>
      <c r="J46" s="121"/>
    </row>
    <row r="47" spans="1:11" ht="14.25" customHeight="1">
      <c r="A47" s="36"/>
      <c r="B47" s="37"/>
      <c r="C47" s="37"/>
      <c r="D47" s="37"/>
      <c r="E47" s="37"/>
      <c r="F47" s="37"/>
      <c r="G47" s="37"/>
      <c r="H47" s="37"/>
      <c r="I47" s="37"/>
      <c r="J47" s="38"/>
    </row>
    <row r="48" spans="1:11">
      <c r="A48" s="39"/>
    </row>
    <row r="49" spans="1:15">
      <c r="A49" s="39"/>
      <c r="B49" s="18"/>
    </row>
    <row r="50" spans="1:15" ht="14.25" customHeight="1">
      <c r="A50" s="39"/>
      <c r="B50" s="18"/>
      <c r="G50" s="118"/>
      <c r="H50" s="118"/>
      <c r="I50" s="118"/>
      <c r="J50" s="118"/>
    </row>
    <row r="51" spans="1:15" ht="14.25" customHeight="1">
      <c r="A51" s="39"/>
      <c r="G51" s="118"/>
      <c r="H51" s="118"/>
      <c r="I51" s="118"/>
      <c r="J51" s="118"/>
      <c r="K51" s="55"/>
      <c r="L51" s="55"/>
      <c r="M51" s="55"/>
      <c r="N51" s="55"/>
      <c r="O51" s="55"/>
    </row>
    <row r="52" spans="1:15" ht="14.25" customHeight="1">
      <c r="A52" s="39"/>
      <c r="G52" s="111"/>
      <c r="H52" s="63"/>
      <c r="I52" s="63"/>
      <c r="J52" s="63"/>
    </row>
    <row r="53" spans="1:15" ht="29.25" customHeight="1">
      <c r="A53" s="39"/>
      <c r="G53" s="111"/>
      <c r="H53" s="63"/>
      <c r="I53" s="63"/>
      <c r="J53" s="63"/>
      <c r="K53" s="56"/>
      <c r="L53" s="56"/>
      <c r="M53" s="56"/>
      <c r="N53" s="56"/>
      <c r="O53" s="56"/>
    </row>
    <row r="54" spans="1:15" ht="15" customHeight="1">
      <c r="A54" s="39"/>
      <c r="G54" s="119"/>
      <c r="H54" s="119"/>
      <c r="I54" s="119"/>
      <c r="J54" s="119"/>
    </row>
    <row r="55" spans="1:15" ht="14.25" customHeight="1">
      <c r="A55" s="39"/>
      <c r="G55" s="118"/>
      <c r="H55" s="118"/>
      <c r="I55" s="118"/>
      <c r="J55" s="118"/>
    </row>
    <row r="56" spans="1:15" ht="14.25" customHeight="1">
      <c r="A56" s="39"/>
      <c r="G56" s="118"/>
      <c r="H56" s="118"/>
      <c r="I56" s="118"/>
      <c r="J56" s="118"/>
    </row>
    <row r="57" spans="1:15" ht="15">
      <c r="A57" s="39"/>
      <c r="G57" s="131"/>
      <c r="H57" s="131"/>
      <c r="I57" s="131"/>
      <c r="J57" s="131"/>
    </row>
    <row r="58" spans="1:15">
      <c r="A58" s="39"/>
    </row>
  </sheetData>
  <mergeCells count="16">
    <mergeCell ref="G50:J50"/>
    <mergeCell ref="G51:J51"/>
    <mergeCell ref="G55:J55"/>
    <mergeCell ref="G56:J56"/>
    <mergeCell ref="G57:J57"/>
    <mergeCell ref="G54:J54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9"/>
  <sheetViews>
    <sheetView topLeftCell="B22" workbookViewId="0">
      <selection sqref="A1:J1"/>
    </sheetView>
  </sheetViews>
  <sheetFormatPr defaultRowHeight="14.25"/>
  <cols>
    <col min="1" max="1" width="4.28515625" style="1" customWidth="1"/>
    <col min="2" max="2" width="25.140625" style="1" customWidth="1"/>
    <col min="3" max="3" width="11.42578125" style="1" customWidth="1"/>
    <col min="4" max="4" width="10.7109375" style="1" customWidth="1"/>
    <col min="5" max="5" width="11.5703125" style="1" customWidth="1"/>
    <col min="6" max="6" width="11.28515625" style="1" customWidth="1"/>
    <col min="7" max="7" width="11" style="1" customWidth="1"/>
    <col min="8" max="8" width="11.140625" style="1" customWidth="1"/>
    <col min="9" max="9" width="12.28515625" style="1" customWidth="1"/>
    <col min="10" max="10" width="14" style="1" customWidth="1"/>
    <col min="11" max="11" width="13.5703125" style="1" customWidth="1"/>
    <col min="12" max="13" width="9.140625" style="1"/>
    <col min="14" max="14" width="9.85546875" style="1" bestFit="1" customWidth="1"/>
    <col min="15" max="15" width="9.140625" style="1"/>
    <col min="16" max="16" width="9.42578125" style="1" bestFit="1" customWidth="1"/>
    <col min="17" max="16384" width="9.140625" style="1"/>
  </cols>
  <sheetData>
    <row r="1" spans="1:18" ht="1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8" ht="15">
      <c r="A2" s="123" t="s">
        <v>50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8" ht="16.5">
      <c r="A4" s="125" t="s">
        <v>0</v>
      </c>
      <c r="B4" s="125" t="s">
        <v>1</v>
      </c>
      <c r="C4" s="124" t="s">
        <v>41</v>
      </c>
      <c r="D4" s="124"/>
      <c r="E4" s="124" t="s">
        <v>42</v>
      </c>
      <c r="F4" s="124"/>
      <c r="G4" s="124" t="s">
        <v>33</v>
      </c>
      <c r="H4" s="124"/>
      <c r="I4" s="124" t="s">
        <v>5</v>
      </c>
      <c r="J4" s="124"/>
    </row>
    <row r="5" spans="1:18" ht="16.5">
      <c r="A5" s="126"/>
      <c r="B5" s="126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8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s="85" customFormat="1" ht="15" customHeight="1">
      <c r="A7" s="81" t="s">
        <v>8</v>
      </c>
      <c r="B7" s="82" t="s">
        <v>10</v>
      </c>
      <c r="C7" s="5">
        <f>[19]TIRTAGANGGA!$H$44</f>
        <v>11693</v>
      </c>
      <c r="D7" s="6">
        <f>[20]TIRTAGANGGA!$H$44</f>
        <v>2386</v>
      </c>
      <c r="E7" s="83">
        <f>[21]TIRTAGANGGA!$H$43</f>
        <v>9829</v>
      </c>
      <c r="F7" s="69">
        <f>[22]TIRTAGANGGA!$H$43</f>
        <v>2043</v>
      </c>
      <c r="G7" s="69">
        <f>[23]TIRTAGANGGA!$H$44</f>
        <v>8561</v>
      </c>
      <c r="H7" s="69">
        <f>[24]TIRTAGANGGA!$H$44</f>
        <v>4019</v>
      </c>
      <c r="I7" s="84">
        <f>C7+E7+G7</f>
        <v>30083</v>
      </c>
      <c r="J7" s="84">
        <f>D7+F7+H7</f>
        <v>8448</v>
      </c>
    </row>
    <row r="8" spans="1:18" s="85" customFormat="1" ht="15" customHeight="1">
      <c r="A8" s="81"/>
      <c r="B8" s="86"/>
      <c r="C8" s="69"/>
      <c r="D8" s="69"/>
      <c r="E8" s="69"/>
      <c r="F8" s="69"/>
      <c r="G8" s="69"/>
      <c r="H8" s="69"/>
      <c r="I8" s="84"/>
      <c r="J8" s="84"/>
    </row>
    <row r="9" spans="1:18" s="85" customFormat="1" ht="15" customHeight="1">
      <c r="A9" s="81" t="s">
        <v>9</v>
      </c>
      <c r="B9" s="86" t="s">
        <v>12</v>
      </c>
      <c r="C9" s="69">
        <f>[19]JEMELUK!$H$44</f>
        <v>619</v>
      </c>
      <c r="D9" s="69">
        <f>[20]JEMELUK!$H$44</f>
        <v>38</v>
      </c>
      <c r="E9" s="83">
        <f>[21]JEMELUK!$H$43</f>
        <v>402</v>
      </c>
      <c r="F9" s="83">
        <f>[22]JEMELUK!$H$43</f>
        <v>52</v>
      </c>
      <c r="G9" s="83">
        <f>[23]JEMELUK!$H$44</f>
        <v>322</v>
      </c>
      <c r="H9" s="83">
        <f>[24]JEMELUK!$H$44</f>
        <v>22</v>
      </c>
      <c r="I9" s="84">
        <f>C9+E9+G9</f>
        <v>1343</v>
      </c>
      <c r="J9" s="84">
        <f>D9+F9+H9</f>
        <v>112</v>
      </c>
      <c r="M9" s="113"/>
      <c r="N9" s="113"/>
      <c r="P9" s="112"/>
    </row>
    <row r="10" spans="1:18" s="85" customFormat="1" ht="15" customHeight="1">
      <c r="A10" s="81"/>
      <c r="B10" s="86"/>
      <c r="C10" s="69"/>
      <c r="D10" s="69"/>
      <c r="E10" s="69"/>
      <c r="F10" s="69"/>
      <c r="G10" s="69"/>
      <c r="H10" s="69"/>
      <c r="I10" s="84"/>
      <c r="J10" s="84"/>
      <c r="M10" s="113"/>
      <c r="N10" s="113"/>
      <c r="P10" s="112"/>
      <c r="R10" s="93"/>
    </row>
    <row r="11" spans="1:18" s="85" customFormat="1" ht="15" customHeight="1">
      <c r="A11" s="81" t="s">
        <v>11</v>
      </c>
      <c r="B11" s="86" t="s">
        <v>14</v>
      </c>
      <c r="C11" s="69">
        <f>[19]BESAKIH!$H$44</f>
        <v>11842</v>
      </c>
      <c r="D11" s="69">
        <f>[20]BESAKIH!$H$44</f>
        <v>1268</v>
      </c>
      <c r="E11" s="69">
        <f>[21]BESAKIH!$H$43</f>
        <v>8011</v>
      </c>
      <c r="F11" s="69">
        <f>[22]BESAKIH!$H$43</f>
        <v>1192</v>
      </c>
      <c r="G11" s="69">
        <f>[23]BESAKIH!$H$44</f>
        <v>7015</v>
      </c>
      <c r="H11" s="69">
        <f>[24]BESAKIH!$H$44</f>
        <v>3080</v>
      </c>
      <c r="I11" s="84">
        <f>C11+E11+G11</f>
        <v>26868</v>
      </c>
      <c r="J11" s="84">
        <f>D11+F11+H11</f>
        <v>5540</v>
      </c>
      <c r="L11" s="93"/>
      <c r="M11" s="113"/>
      <c r="N11" s="113"/>
      <c r="P11" s="112"/>
    </row>
    <row r="12" spans="1:18" s="85" customFormat="1" ht="15" customHeight="1">
      <c r="A12" s="81"/>
      <c r="B12" s="86"/>
      <c r="C12" s="69"/>
      <c r="D12" s="69"/>
      <c r="E12" s="69"/>
      <c r="F12" s="86"/>
      <c r="G12" s="69"/>
      <c r="H12" s="69"/>
      <c r="I12" s="84"/>
      <c r="J12" s="84"/>
      <c r="M12" s="113"/>
      <c r="N12" s="113"/>
      <c r="P12" s="112"/>
    </row>
    <row r="13" spans="1:18" s="85" customFormat="1" ht="15" customHeight="1">
      <c r="A13" s="81" t="s">
        <v>13</v>
      </c>
      <c r="B13" s="86" t="s">
        <v>16</v>
      </c>
      <c r="C13" s="69">
        <f>'[19]TELAGA WAJA'!$H$44</f>
        <v>324</v>
      </c>
      <c r="D13" s="69">
        <f>'[20]TELAGA WAJA'!$H$44</f>
        <v>119</v>
      </c>
      <c r="E13" s="69">
        <f>'[21]TELAGA WAJA'!$H$43</f>
        <v>184</v>
      </c>
      <c r="F13" s="83">
        <f>'[22]TELAGA WAJA'!$H$43</f>
        <v>107</v>
      </c>
      <c r="G13" s="69">
        <f>'[23]TELAGA WAJA'!$H$44</f>
        <v>383</v>
      </c>
      <c r="H13" s="69">
        <f>'[24]TELAGA WAJA'!$H$44</f>
        <v>283</v>
      </c>
      <c r="I13" s="84">
        <f>C13+E13+G13</f>
        <v>891</v>
      </c>
      <c r="J13" s="84">
        <f>D13+F13+H13</f>
        <v>509</v>
      </c>
      <c r="M13" s="113"/>
      <c r="N13" s="113"/>
      <c r="P13" s="112"/>
    </row>
    <row r="14" spans="1:18" s="85" customFormat="1" ht="15" customHeight="1">
      <c r="A14" s="81"/>
      <c r="B14" s="86"/>
      <c r="C14" s="69"/>
      <c r="D14" s="69"/>
      <c r="E14" s="69"/>
      <c r="F14" s="69"/>
      <c r="G14" s="69"/>
      <c r="H14" s="69"/>
      <c r="I14" s="84"/>
      <c r="J14" s="84"/>
      <c r="M14" s="113"/>
      <c r="N14" s="113"/>
      <c r="P14" s="112"/>
    </row>
    <row r="15" spans="1:18" s="85" customFormat="1" ht="15" customHeight="1">
      <c r="A15" s="81" t="s">
        <v>15</v>
      </c>
      <c r="B15" s="86" t="s">
        <v>18</v>
      </c>
      <c r="C15" s="83">
        <f>'[19]YEH MALET'!$H$44</f>
        <v>37</v>
      </c>
      <c r="D15" s="69">
        <f>'[20]YEH MALET'!$H$44</f>
        <v>950</v>
      </c>
      <c r="E15" s="83">
        <f>'[21]YEH MALET'!$H$43</f>
        <v>46</v>
      </c>
      <c r="F15" s="69">
        <f>'[22]YEH MALET'!$H$43</f>
        <v>912</v>
      </c>
      <c r="G15" s="83">
        <f>'[23]YEH MALET'!$H$44</f>
        <v>49</v>
      </c>
      <c r="H15" s="83">
        <f>'[24]YEH MALET'!$H$44</f>
        <v>1018</v>
      </c>
      <c r="I15" s="84">
        <f>C15+E15+G15</f>
        <v>132</v>
      </c>
      <c r="J15" s="84">
        <f>D15+F15+H15</f>
        <v>2880</v>
      </c>
      <c r="M15" s="113"/>
      <c r="N15" s="113"/>
      <c r="P15" s="112"/>
    </row>
    <row r="16" spans="1:18" s="85" customFormat="1" ht="15" customHeight="1">
      <c r="A16" s="81"/>
      <c r="B16" s="86"/>
      <c r="C16" s="69"/>
      <c r="D16" s="69"/>
      <c r="E16" s="69"/>
      <c r="F16" s="69"/>
      <c r="G16" s="69"/>
      <c r="H16" s="69"/>
      <c r="I16" s="84"/>
      <c r="J16" s="84"/>
      <c r="M16" s="113"/>
      <c r="N16" s="113"/>
      <c r="P16" s="112"/>
    </row>
    <row r="17" spans="1:18" s="85" customFormat="1" ht="15" customHeight="1">
      <c r="A17" s="81" t="s">
        <v>17</v>
      </c>
      <c r="B17" s="86" t="s">
        <v>20</v>
      </c>
      <c r="C17" s="6">
        <f>[19]TENGANAN!$H$44</f>
        <v>2224</v>
      </c>
      <c r="D17" s="6">
        <f>[20]TENGANAN!$H$44</f>
        <v>277</v>
      </c>
      <c r="E17" s="83">
        <f>[21]TENGANAN!$H$43</f>
        <v>1475</v>
      </c>
      <c r="F17" s="69">
        <f>[22]TENGANAN!$H$43</f>
        <v>626</v>
      </c>
      <c r="G17" s="83">
        <f>[23]TENGANAN!$H$44</f>
        <v>863</v>
      </c>
      <c r="H17" s="83">
        <f>[24]TENGANAN!$H$44</f>
        <v>509</v>
      </c>
      <c r="I17" s="84">
        <f>C17+E17+G17</f>
        <v>4562</v>
      </c>
      <c r="J17" s="84">
        <f>D17+F17+H17</f>
        <v>1412</v>
      </c>
      <c r="M17" s="113"/>
      <c r="N17" s="113"/>
      <c r="P17" s="112"/>
    </row>
    <row r="18" spans="1:18" s="85" customFormat="1" ht="15" customHeight="1">
      <c r="A18" s="81"/>
      <c r="B18" s="86"/>
      <c r="C18" s="69"/>
      <c r="D18" s="69"/>
      <c r="E18" s="69"/>
      <c r="F18" s="69"/>
      <c r="G18" s="69"/>
      <c r="H18" s="69"/>
      <c r="I18" s="84"/>
      <c r="J18" s="84"/>
      <c r="M18" s="113"/>
      <c r="N18" s="113"/>
      <c r="P18" s="112"/>
    </row>
    <row r="19" spans="1:18" s="85" customFormat="1" ht="15" customHeight="1">
      <c r="A19" s="81" t="s">
        <v>19</v>
      </c>
      <c r="B19" s="86" t="s">
        <v>21</v>
      </c>
      <c r="C19" s="69">
        <f>[19]CANDIDASA!$H$44</f>
        <v>248</v>
      </c>
      <c r="D19" s="69">
        <f>[20]CANDIDASA!$H$44</f>
        <v>152</v>
      </c>
      <c r="E19" s="83">
        <f>[21]CANDIDASA!$C$43</f>
        <v>223</v>
      </c>
      <c r="F19" s="69">
        <f>[22]CANDIDASA!$H$43</f>
        <v>193</v>
      </c>
      <c r="G19" s="83">
        <f>[23]CANDIDASA!$H$44</f>
        <v>237</v>
      </c>
      <c r="H19" s="83">
        <f>[24]CANDIDASA!$H$44</f>
        <v>230</v>
      </c>
      <c r="I19" s="84">
        <f>C19+E19+G19</f>
        <v>708</v>
      </c>
      <c r="J19" s="84">
        <f>D19+F19+H19</f>
        <v>575</v>
      </c>
      <c r="M19" s="113"/>
      <c r="N19" s="113"/>
      <c r="P19" s="112"/>
    </row>
    <row r="20" spans="1:18" s="85" customFormat="1" ht="15" customHeight="1">
      <c r="A20" s="81"/>
      <c r="B20" s="86"/>
      <c r="C20" s="69"/>
      <c r="D20" s="69"/>
      <c r="E20" s="69"/>
      <c r="F20" s="69"/>
      <c r="G20" s="69"/>
      <c r="H20" s="69"/>
      <c r="I20" s="84"/>
      <c r="J20" s="84"/>
      <c r="M20" s="113"/>
      <c r="N20" s="113"/>
      <c r="P20" s="112"/>
      <c r="R20" s="93"/>
    </row>
    <row r="21" spans="1:18" s="85" customFormat="1" ht="15" customHeight="1">
      <c r="A21" s="81">
        <v>8</v>
      </c>
      <c r="B21" s="86" t="s">
        <v>22</v>
      </c>
      <c r="C21" s="69">
        <f>[19]PADANGBAI!$H$44</f>
        <v>527</v>
      </c>
      <c r="D21" s="69">
        <f>[20]PADANGBAI!$H$44</f>
        <v>3</v>
      </c>
      <c r="E21" s="69">
        <f>[21]PADANGBAI!$C$43</f>
        <v>350</v>
      </c>
      <c r="F21" s="83">
        <v>0</v>
      </c>
      <c r="G21" s="69">
        <f>[23]PADANGBAI!$H$44</f>
        <v>322</v>
      </c>
      <c r="H21" s="69">
        <v>0</v>
      </c>
      <c r="I21" s="84">
        <f>C21+E21+G21</f>
        <v>1199</v>
      </c>
      <c r="J21" s="84">
        <f>D21+F21+H21</f>
        <v>3</v>
      </c>
      <c r="M21" s="114"/>
      <c r="N21" s="115"/>
    </row>
    <row r="22" spans="1:18" s="85" customFormat="1" ht="15" customHeight="1">
      <c r="A22" s="81"/>
      <c r="B22" s="86"/>
      <c r="C22" s="69"/>
      <c r="D22" s="69"/>
      <c r="E22" s="69"/>
      <c r="F22" s="69"/>
      <c r="G22" s="69"/>
      <c r="H22" s="69"/>
      <c r="I22" s="84"/>
      <c r="J22" s="84"/>
      <c r="M22" s="113"/>
      <c r="N22" s="116"/>
      <c r="P22" s="93"/>
    </row>
    <row r="23" spans="1:18" s="85" customFormat="1" ht="15" customHeight="1">
      <c r="A23" s="81">
        <v>9</v>
      </c>
      <c r="B23" s="82" t="s">
        <v>38</v>
      </c>
      <c r="C23" s="5">
        <f>'[19]BUKIT SURGA'!$H$44</f>
        <v>58</v>
      </c>
      <c r="D23" s="83">
        <f>'[20]BUKIT SURGA'!$H$44</f>
        <v>721</v>
      </c>
      <c r="E23" s="69">
        <f>'[21]BUKIT SURGA'!$H$43</f>
        <v>83</v>
      </c>
      <c r="F23" s="69">
        <f>'[22]BUKIT SURGA'!$H$43</f>
        <v>216</v>
      </c>
      <c r="G23" s="69">
        <f>'[23]BUKIT SURGA'!$H$44</f>
        <v>229</v>
      </c>
      <c r="H23" s="69">
        <f>'[24]BUKIT SURGA'!$H$44</f>
        <v>3412</v>
      </c>
      <c r="I23" s="84">
        <f>C23+E23+G23</f>
        <v>370</v>
      </c>
      <c r="J23" s="84">
        <f>D23+F23+H23</f>
        <v>4349</v>
      </c>
      <c r="M23" s="114"/>
      <c r="N23" s="115"/>
    </row>
    <row r="24" spans="1:18" s="85" customFormat="1" ht="15" customHeight="1">
      <c r="A24" s="81"/>
      <c r="B24" s="86"/>
      <c r="C24" s="69"/>
      <c r="D24" s="69"/>
      <c r="E24" s="69"/>
      <c r="F24" s="69"/>
      <c r="G24" s="69"/>
      <c r="H24" s="69"/>
      <c r="I24" s="84"/>
      <c r="J24" s="84"/>
      <c r="M24" s="114"/>
      <c r="N24" s="115"/>
    </row>
    <row r="25" spans="1:18" s="85" customFormat="1" ht="15" customHeight="1">
      <c r="A25" s="81">
        <v>10</v>
      </c>
      <c r="B25" s="86" t="s">
        <v>35</v>
      </c>
      <c r="C25" s="69">
        <f>[19]TULAMBEN!$H$44</f>
        <v>1947</v>
      </c>
      <c r="D25" s="69">
        <f>[20]TULAMBEN!$H$44</f>
        <v>304</v>
      </c>
      <c r="E25" s="83">
        <f>[21]TULAMBEN!$H$43</f>
        <v>1632</v>
      </c>
      <c r="F25" s="83">
        <f>[22]TULAMBEN!$H$43</f>
        <v>185</v>
      </c>
      <c r="G25" s="69">
        <f>[23]TULAMBEN!$H$44</f>
        <v>1375</v>
      </c>
      <c r="H25" s="69">
        <f>[24]TULAMBEN!$H$44</f>
        <v>132</v>
      </c>
      <c r="I25" s="84">
        <f>C25+E25+G25</f>
        <v>4954</v>
      </c>
      <c r="J25" s="84">
        <f>D25+F25+H25</f>
        <v>621</v>
      </c>
    </row>
    <row r="26" spans="1:18" s="85" customFormat="1" ht="15" customHeight="1">
      <c r="A26" s="81"/>
      <c r="B26" s="86"/>
      <c r="C26" s="69"/>
      <c r="D26" s="69"/>
      <c r="E26" s="69"/>
      <c r="F26" s="69"/>
      <c r="G26" s="69"/>
      <c r="H26" s="69"/>
      <c r="I26" s="84"/>
      <c r="J26" s="84"/>
    </row>
    <row r="27" spans="1:18" s="85" customFormat="1" ht="15" customHeight="1">
      <c r="A27" s="81">
        <v>11</v>
      </c>
      <c r="B27" s="86" t="s">
        <v>23</v>
      </c>
      <c r="C27" s="83">
        <f>'[19]PURI AGUNG'!$H$44</f>
        <v>263</v>
      </c>
      <c r="D27" s="83">
        <f>'[20]PURI AGUNG'!$H$44</f>
        <v>20</v>
      </c>
      <c r="E27" s="69">
        <f>'[21]PURI AGUNG'!$H$43</f>
        <v>211</v>
      </c>
      <c r="F27" s="83">
        <f>'[22]PURI AGUNG'!$H$43</f>
        <v>40</v>
      </c>
      <c r="G27" s="69">
        <f>'[23]PURI AGUNG'!$H$44</f>
        <v>148</v>
      </c>
      <c r="H27" s="69">
        <f>'[24]PURI AGUNG'!$H$44</f>
        <v>61</v>
      </c>
      <c r="I27" s="84">
        <f>C27+E27+G27</f>
        <v>622</v>
      </c>
      <c r="J27" s="84">
        <f>D27+F27+H27</f>
        <v>121</v>
      </c>
    </row>
    <row r="28" spans="1:18" s="85" customFormat="1" ht="15" customHeight="1">
      <c r="A28" s="81"/>
      <c r="B28" s="86"/>
      <c r="C28" s="69"/>
      <c r="D28" s="69"/>
      <c r="E28" s="69"/>
      <c r="F28" s="69"/>
      <c r="G28" s="69"/>
      <c r="H28" s="69"/>
      <c r="I28" s="84"/>
      <c r="J28" s="84"/>
    </row>
    <row r="29" spans="1:18" s="85" customFormat="1" ht="15" customHeight="1">
      <c r="A29" s="81">
        <v>12</v>
      </c>
      <c r="B29" s="86" t="s">
        <v>24</v>
      </c>
      <c r="C29" s="69">
        <f>'[19]TAMAN UJUNG'!$H$44</f>
        <v>5930</v>
      </c>
      <c r="D29" s="69">
        <f>'[20]TAMAN UJUNG'!$H$44</f>
        <v>3303</v>
      </c>
      <c r="E29" s="87">
        <f>'[21]TAMAN UJUNG'!$H$43</f>
        <v>4690</v>
      </c>
      <c r="F29" s="69">
        <f>'[22]TAMAN UJUNG'!$H$43</f>
        <v>2858</v>
      </c>
      <c r="G29" s="69">
        <f>'[23]TAMAN UJUNG'!$H$44</f>
        <v>4521</v>
      </c>
      <c r="H29" s="69">
        <f>'[24]TAMAN UJUNG'!$H$44</f>
        <v>6089</v>
      </c>
      <c r="I29" s="84">
        <f>C29+E29+G29</f>
        <v>15141</v>
      </c>
      <c r="J29" s="84">
        <f>D29+F29+H29</f>
        <v>12250</v>
      </c>
    </row>
    <row r="30" spans="1:18" s="85" customFormat="1" ht="15" customHeight="1">
      <c r="A30" s="81"/>
      <c r="B30" s="86"/>
      <c r="C30" s="69"/>
      <c r="D30" s="69"/>
      <c r="E30" s="69"/>
      <c r="F30" s="69"/>
      <c r="G30" s="69"/>
      <c r="H30" s="69"/>
      <c r="I30" s="84"/>
      <c r="J30" s="84"/>
    </row>
    <row r="31" spans="1:18" s="85" customFormat="1" ht="15" customHeight="1">
      <c r="A31" s="81">
        <v>13</v>
      </c>
      <c r="B31" s="86" t="s">
        <v>34</v>
      </c>
      <c r="C31" s="83">
        <v>0</v>
      </c>
      <c r="D31" s="69">
        <f>[20]EDELWEIS!$H$44</f>
        <v>322</v>
      </c>
      <c r="E31" s="83">
        <v>0</v>
      </c>
      <c r="F31" s="69">
        <f>[22]EDELWEIS!$H$43</f>
        <v>439</v>
      </c>
      <c r="G31" s="88">
        <v>0</v>
      </c>
      <c r="H31" s="89">
        <f>[24]EDELWEIS!$H$44</f>
        <v>438</v>
      </c>
      <c r="I31" s="84">
        <v>0</v>
      </c>
      <c r="J31" s="84">
        <f>D31+F31+H31</f>
        <v>1199</v>
      </c>
    </row>
    <row r="32" spans="1:18" s="85" customFormat="1" ht="15" customHeight="1">
      <c r="A32" s="90"/>
      <c r="B32" s="91"/>
      <c r="C32" s="87"/>
      <c r="D32" s="87"/>
      <c r="E32" s="89"/>
      <c r="F32" s="89"/>
      <c r="G32" s="69"/>
      <c r="H32" s="92"/>
      <c r="I32" s="84"/>
      <c r="J32" s="84"/>
      <c r="L32" s="93"/>
      <c r="M32" s="93"/>
    </row>
    <row r="33" spans="1:11" s="85" customFormat="1" ht="15" customHeight="1">
      <c r="A33" s="90">
        <v>14</v>
      </c>
      <c r="B33" s="94" t="s">
        <v>43</v>
      </c>
      <c r="C33" s="95">
        <f>[19]LEMPUYANG!$H$44</f>
        <v>24291</v>
      </c>
      <c r="D33" s="96">
        <f>[20]LEMPUYANG!$H$44</f>
        <v>2538</v>
      </c>
      <c r="E33" s="96">
        <f>[21]LEMPUYANG!$H$43</f>
        <v>21463</v>
      </c>
      <c r="F33" s="96">
        <f>[22]LEMPUYANG!$H$43</f>
        <v>2254</v>
      </c>
      <c r="G33" s="69">
        <f>[23]LEMPUYANG!$H$44</f>
        <v>23518</v>
      </c>
      <c r="H33" s="92">
        <f>[24]LEMPUYANG!$H$44</f>
        <v>4788</v>
      </c>
      <c r="I33" s="84">
        <f>C33+E33+G33</f>
        <v>69272</v>
      </c>
      <c r="J33" s="84">
        <f>D33+F33+H33</f>
        <v>9580</v>
      </c>
    </row>
    <row r="34" spans="1:11" s="85" customFormat="1" ht="15" customHeight="1">
      <c r="A34" s="90"/>
      <c r="B34" s="94"/>
      <c r="C34" s="97"/>
      <c r="D34" s="98"/>
      <c r="E34" s="98"/>
      <c r="F34" s="98"/>
      <c r="G34" s="69"/>
      <c r="H34" s="92"/>
      <c r="I34" s="84"/>
      <c r="J34" s="84"/>
    </row>
    <row r="35" spans="1:11" s="85" customFormat="1" ht="15" customHeight="1">
      <c r="A35" s="99">
        <v>15</v>
      </c>
      <c r="B35" s="100" t="s">
        <v>25</v>
      </c>
      <c r="C35" s="95">
        <f>'[19]BUKIT ASAH'!$H$44</f>
        <v>3999</v>
      </c>
      <c r="D35" s="96">
        <f>'[20]BUKIT ASAH'!$H$44</f>
        <v>4327</v>
      </c>
      <c r="E35" s="98">
        <f>'[21]BUKIT ASAH'!$H$43</f>
        <v>3553</v>
      </c>
      <c r="F35" s="98">
        <f>'[22]BUKIT ASAH'!$H$43</f>
        <v>4434</v>
      </c>
      <c r="G35" s="69">
        <f>'[23]BUKIT ASAH'!$H$44</f>
        <v>3649</v>
      </c>
      <c r="H35" s="92">
        <f>'[24]BUKIT ASAH'!$H$44</f>
        <v>6474</v>
      </c>
      <c r="I35" s="84">
        <f>C35+E35+G35</f>
        <v>11201</v>
      </c>
      <c r="J35" s="84">
        <f>D35+F35+H35</f>
        <v>15235</v>
      </c>
    </row>
    <row r="36" spans="1:11" s="85" customFormat="1" ht="15" customHeight="1">
      <c r="A36" s="99"/>
      <c r="B36" s="100"/>
      <c r="C36" s="96"/>
      <c r="D36" s="96"/>
      <c r="E36" s="98"/>
      <c r="F36" s="98"/>
      <c r="G36" s="69"/>
      <c r="H36" s="92"/>
      <c r="I36" s="84"/>
      <c r="J36" s="84"/>
    </row>
    <row r="37" spans="1:11" s="85" customFormat="1" ht="15" customHeight="1">
      <c r="A37" s="99">
        <v>16</v>
      </c>
      <c r="B37" s="100" t="s">
        <v>40</v>
      </c>
      <c r="C37" s="101">
        <v>0</v>
      </c>
      <c r="D37" s="6">
        <f>'[20]BUKIT CEMARA'!$H$44</f>
        <v>7</v>
      </c>
      <c r="E37" s="1">
        <v>0</v>
      </c>
      <c r="F37" s="98">
        <f>'[22]BUKIT CEMARA'!$H$43</f>
        <v>22</v>
      </c>
      <c r="G37" s="69">
        <v>0</v>
      </c>
      <c r="H37" s="92">
        <f>'[24]BUKIT CEMARA'!$H$44</f>
        <v>40</v>
      </c>
      <c r="I37" s="84">
        <v>0</v>
      </c>
      <c r="J37" s="84">
        <f>D37+F37+H37</f>
        <v>69</v>
      </c>
    </row>
    <row r="38" spans="1:11" s="85" customFormat="1" ht="15" customHeight="1">
      <c r="A38" s="99"/>
      <c r="B38" s="100"/>
      <c r="C38" s="98"/>
      <c r="D38" s="23"/>
      <c r="E38" s="98"/>
      <c r="F38" s="98"/>
      <c r="G38" s="69"/>
      <c r="H38" s="92"/>
      <c r="I38" s="84"/>
      <c r="J38" s="84"/>
    </row>
    <row r="39" spans="1:11" s="85" customFormat="1" ht="15" customHeight="1">
      <c r="A39" s="89">
        <v>17</v>
      </c>
      <c r="B39" s="102" t="s">
        <v>51</v>
      </c>
      <c r="C39" s="98">
        <f>[19]PENABAN!$H$44</f>
        <v>22</v>
      </c>
      <c r="D39" s="69">
        <f>[20]PENABAN!$H$44</f>
        <v>448</v>
      </c>
      <c r="E39" s="98">
        <f>[21]D.PENABAN!$H$43</f>
        <v>20</v>
      </c>
      <c r="F39" s="98">
        <f>[22]PENABAN!$H$43</f>
        <v>313</v>
      </c>
      <c r="G39" s="69">
        <f>[23]D.PENABAN!$H$44</f>
        <v>11</v>
      </c>
      <c r="H39" s="92">
        <f>[24]PENABAN!$H$44</f>
        <v>672</v>
      </c>
      <c r="I39" s="84">
        <f>C39+E39+G39</f>
        <v>53</v>
      </c>
      <c r="J39" s="84">
        <f>D39+F39+H39</f>
        <v>1433</v>
      </c>
      <c r="K39" s="103"/>
    </row>
    <row r="40" spans="1:11" s="85" customFormat="1" ht="15" customHeight="1">
      <c r="A40" s="89"/>
      <c r="B40" s="102"/>
      <c r="C40" s="98"/>
      <c r="D40" s="69"/>
      <c r="E40" s="98"/>
      <c r="F40" s="98"/>
      <c r="G40" s="69"/>
      <c r="H40" s="92"/>
      <c r="I40" s="84"/>
      <c r="J40" s="84"/>
    </row>
    <row r="41" spans="1:11" s="85" customFormat="1" ht="15" customHeight="1">
      <c r="A41" s="89">
        <v>18</v>
      </c>
      <c r="B41" s="102" t="s">
        <v>52</v>
      </c>
      <c r="C41" s="98">
        <f>[19]MAHAGANGGA!$H$44</f>
        <v>399</v>
      </c>
      <c r="D41" s="69">
        <f>[20]MAHAGANGGA!$H$44</f>
        <v>94</v>
      </c>
      <c r="E41" s="98">
        <f>[21]MAHAGANGGA!$H$43</f>
        <v>292</v>
      </c>
      <c r="F41" s="98">
        <f>[22]MAHAGNGGA!$H$43</f>
        <v>79</v>
      </c>
      <c r="G41" s="69">
        <f>[23]MAHAGANGGA!$H$44</f>
        <v>406</v>
      </c>
      <c r="H41" s="92">
        <f>[24]MAHAGANGGA!$H$44</f>
        <v>407</v>
      </c>
      <c r="I41" s="84">
        <f>C41+E41+G41</f>
        <v>1097</v>
      </c>
      <c r="J41" s="84">
        <f>D41+F41+H41</f>
        <v>580</v>
      </c>
    </row>
    <row r="42" spans="1:11" s="85" customFormat="1" ht="15" customHeight="1">
      <c r="A42" s="89"/>
      <c r="B42" s="104"/>
      <c r="C42" s="105"/>
      <c r="D42" s="23"/>
      <c r="E42" s="105"/>
      <c r="F42" s="98"/>
      <c r="G42" s="69"/>
      <c r="H42" s="92"/>
      <c r="I42" s="84"/>
      <c r="J42" s="84"/>
    </row>
    <row r="43" spans="1:11" s="85" customFormat="1" ht="23.25" customHeight="1">
      <c r="A43" s="106"/>
      <c r="B43" s="107" t="s">
        <v>37</v>
      </c>
      <c r="C43" s="108">
        <f t="shared" ref="C43:H43" si="0">SUM(C7:C41)</f>
        <v>64423</v>
      </c>
      <c r="D43" s="108">
        <f t="shared" si="0"/>
        <v>17277</v>
      </c>
      <c r="E43" s="108">
        <f t="shared" si="0"/>
        <v>52464</v>
      </c>
      <c r="F43" s="108">
        <f t="shared" si="0"/>
        <v>15965</v>
      </c>
      <c r="G43" s="108">
        <f t="shared" si="0"/>
        <v>51609</v>
      </c>
      <c r="H43" s="108">
        <f t="shared" si="0"/>
        <v>31674</v>
      </c>
      <c r="I43" s="108">
        <f>SUM(I7:I41)</f>
        <v>168496</v>
      </c>
      <c r="J43" s="109">
        <f>SUM(J7:J42)</f>
        <v>64916</v>
      </c>
    </row>
    <row r="44" spans="1:11">
      <c r="A44" s="27"/>
      <c r="B44" s="28"/>
      <c r="D44" s="29"/>
      <c r="E44" s="30"/>
      <c r="F44" s="30"/>
      <c r="G44" s="30"/>
      <c r="H44" s="30"/>
      <c r="I44" s="31"/>
      <c r="J44" s="32"/>
    </row>
    <row r="45" spans="1:11">
      <c r="A45" s="27"/>
      <c r="B45" s="28"/>
      <c r="C45" s="33"/>
      <c r="D45" s="33"/>
      <c r="E45" s="28"/>
      <c r="F45" s="28"/>
      <c r="G45" s="28"/>
      <c r="H45" s="28"/>
      <c r="I45" s="34"/>
      <c r="J45" s="35"/>
    </row>
    <row r="46" spans="1:11" ht="14.25" customHeight="1">
      <c r="A46" s="27"/>
      <c r="B46" s="28"/>
      <c r="C46" s="28"/>
      <c r="D46" s="28"/>
      <c r="E46" s="132" t="s">
        <v>26</v>
      </c>
      <c r="F46" s="132"/>
      <c r="G46" s="132"/>
      <c r="H46" s="132"/>
      <c r="I46" s="133">
        <f>I43+J43</f>
        <v>233412</v>
      </c>
      <c r="J46" s="134"/>
    </row>
    <row r="47" spans="1:11" ht="14.25" customHeight="1">
      <c r="A47" s="36"/>
      <c r="B47" s="37"/>
      <c r="C47" s="37"/>
      <c r="D47" s="37"/>
      <c r="E47" s="37"/>
      <c r="F47" s="37"/>
      <c r="G47" s="37"/>
      <c r="H47" s="37"/>
      <c r="I47" s="37"/>
      <c r="J47" s="38"/>
    </row>
    <row r="48" spans="1:11">
      <c r="A48" s="39"/>
    </row>
    <row r="49" spans="1:10">
      <c r="A49" s="39"/>
      <c r="B49" s="18"/>
    </row>
    <row r="50" spans="1:10">
      <c r="A50" s="39"/>
      <c r="B50" s="18"/>
      <c r="G50" s="118"/>
      <c r="H50" s="118"/>
      <c r="I50" s="118"/>
      <c r="J50" s="118"/>
    </row>
    <row r="51" spans="1:10" ht="15" customHeight="1">
      <c r="A51" s="39"/>
      <c r="G51" s="118"/>
      <c r="H51" s="118"/>
      <c r="I51" s="118"/>
      <c r="J51" s="118"/>
    </row>
    <row r="52" spans="1:10" ht="14.25" customHeight="1">
      <c r="A52" s="39"/>
      <c r="G52" s="110"/>
      <c r="H52" s="63"/>
      <c r="I52" s="63"/>
      <c r="J52" s="63"/>
    </row>
    <row r="53" spans="1:10" ht="38.25" customHeight="1">
      <c r="A53" s="39"/>
      <c r="G53" s="110"/>
      <c r="H53" s="63"/>
      <c r="I53" s="63"/>
      <c r="J53" s="63"/>
    </row>
    <row r="54" spans="1:10" ht="14.25" customHeight="1">
      <c r="A54" s="39"/>
      <c r="G54" s="119"/>
      <c r="H54" s="119"/>
      <c r="I54" s="119"/>
      <c r="J54" s="119"/>
    </row>
    <row r="55" spans="1:10" ht="15" customHeight="1">
      <c r="A55" s="39"/>
      <c r="G55" s="118"/>
      <c r="H55" s="118"/>
      <c r="I55" s="118"/>
      <c r="J55" s="118"/>
    </row>
    <row r="56" spans="1:10" ht="14.25" customHeight="1">
      <c r="A56" s="39"/>
      <c r="G56" s="118"/>
      <c r="H56" s="118"/>
      <c r="I56" s="118"/>
      <c r="J56" s="118"/>
    </row>
    <row r="57" spans="1:10">
      <c r="A57" s="39"/>
      <c r="G57" s="118"/>
      <c r="H57" s="118"/>
      <c r="I57" s="118"/>
      <c r="J57" s="118"/>
    </row>
    <row r="58" spans="1:10">
      <c r="A58" s="39"/>
      <c r="G58" s="135"/>
      <c r="H58" s="135"/>
      <c r="I58" s="135"/>
      <c r="J58" s="135"/>
    </row>
    <row r="59" spans="1:10">
      <c r="A59" s="39"/>
    </row>
  </sheetData>
  <mergeCells count="17">
    <mergeCell ref="G51:J51"/>
    <mergeCell ref="G56:J56"/>
    <mergeCell ref="G57:J57"/>
    <mergeCell ref="G58:J58"/>
    <mergeCell ref="G55:J55"/>
    <mergeCell ref="G54:J54"/>
    <mergeCell ref="G50:J50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G5" sqref="G5"/>
    </sheetView>
  </sheetViews>
  <sheetFormatPr defaultRowHeight="15"/>
  <cols>
    <col min="1" max="1" width="11.42578125" customWidth="1"/>
    <col min="2" max="2" width="12" customWidth="1"/>
    <col min="7" max="7" width="10.5703125" bestFit="1" customWidth="1"/>
  </cols>
  <sheetData>
    <row r="1" spans="1:12" ht="15.7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3" spans="1:12" ht="16.5">
      <c r="A3" s="124" t="s">
        <v>54</v>
      </c>
      <c r="B3" s="124"/>
      <c r="D3" s="124" t="s">
        <v>55</v>
      </c>
      <c r="E3" s="124"/>
    </row>
    <row r="4" spans="1:12" ht="16.5">
      <c r="A4" s="117" t="s">
        <v>6</v>
      </c>
      <c r="B4" s="117" t="s">
        <v>7</v>
      </c>
      <c r="D4" s="117" t="s">
        <v>6</v>
      </c>
      <c r="E4" s="117" t="s">
        <v>7</v>
      </c>
    </row>
    <row r="5" spans="1:12">
      <c r="A5" s="136">
        <f>'triwulan 1'!I43+'triwulan 2'!I43+'triwulan 3'!I43+'triwulan 4'!I43</f>
        <v>441007</v>
      </c>
      <c r="B5" s="137">
        <f>'triwulan 1'!J43+'triwulan 2'!J43+'triwulan 3'!J43+'triwulan 4'!J43</f>
        <v>317095</v>
      </c>
      <c r="D5" s="136">
        <f>'[25]triwulan 1'!$I$43+'[25]triwulan 2'!$I$45+'[25]triwulan 3'!$I$45+'[25]triwulan 4'!$I$45</f>
        <v>928020</v>
      </c>
      <c r="E5">
        <f>'[25]triwulan 1'!$J$43+'[25]triwulan 2'!$J$45+'[25]triwulan 3'!$J$45+'[25]triwulan 4'!$J$45</f>
        <v>283715</v>
      </c>
      <c r="G5" s="138">
        <f>A5-D5/A5*100%</f>
        <v>441004.89567966043</v>
      </c>
    </row>
  </sheetData>
  <mergeCells count="3">
    <mergeCell ref="A1:L1"/>
    <mergeCell ref="A3:B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2023-05-02T06:52:43Z</cp:lastPrinted>
  <dcterms:created xsi:type="dcterms:W3CDTF">2018-03-07T03:54:50Z</dcterms:created>
  <dcterms:modified xsi:type="dcterms:W3CDTF">2023-12-28T06:11:30Z</dcterms:modified>
</cp:coreProperties>
</file>